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3" activeTab="10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 2020" sheetId="10" r:id="rId10"/>
    <sheet name="ноябрь 2020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 xml:space="preserve">
87,2%</t>
        </r>
      </text>
    </comment>
    <comment ref="G21" authorId="0">
      <text>
        <r>
          <rPr>
            <sz val="9"/>
            <rFont val="Tahoma"/>
            <family val="2"/>
          </rPr>
          <t xml:space="preserve">
12,8%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Н16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J16*87,2%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K18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 xml:space="preserve">
87,2%</t>
        </r>
      </text>
    </comment>
    <comment ref="G21" authorId="0">
      <text>
        <r>
          <rPr>
            <sz val="9"/>
            <rFont val="Tahoma"/>
            <family val="2"/>
          </rPr>
          <t xml:space="preserve">
12,8%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I14*87,2%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I14*87,2%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I14*87,2%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I14*87,2%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Н16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<sst xmlns="http://schemas.openxmlformats.org/spreadsheetml/2006/main" count="581" uniqueCount="42">
  <si>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</si>
  <si>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</si>
  <si>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</si>
  <si>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</si>
  <si>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</si>
  <si>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</si>
  <si>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</si>
  <si>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</si>
  <si>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</si>
  <si>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</si>
  <si>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</si>
  <si>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</si>
  <si>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</si>
  <si>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</si>
  <si>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</si>
  <si>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</si>
  <si>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</si>
  <si>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</si>
  <si>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</si>
  <si>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</si>
  <si>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</si>
  <si>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</si>
  <si>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</si>
  <si>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</si>
  <si>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</si>
  <si>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</si>
  <si>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</si>
  <si>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</si>
  <si>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</si>
  <si>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Февраль 2020 год</t>
  </si>
  <si>
    <t>Январь 2020 год</t>
  </si>
  <si>
    <t>Март 2020 год</t>
  </si>
  <si>
    <t>Апрель 2020 год</t>
  </si>
  <si>
    <t>Май 2020 год</t>
  </si>
  <si>
    <t>Июнь 2020 год</t>
  </si>
  <si>
    <t>Июль 2020 год</t>
  </si>
  <si>
    <t>Нижегородская обл.</t>
  </si>
  <si>
    <t>ПАО "МРСК Центра и Приволжья Нижновэнерго"</t>
  </si>
  <si>
    <t>Август 2020 год</t>
  </si>
  <si>
    <t>Сентябрь 2020 год</t>
  </si>
  <si>
    <t>Октябрь  2020 год</t>
  </si>
  <si>
    <t>Ноябрь 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</si>
</sst>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5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/>
    </xf>
    <xf numFmtId="172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172" fontId="46" fillId="0" borderId="27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/>
    </xf>
    <xf numFmtId="173" fontId="46" fillId="0" borderId="13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" fontId="46" fillId="33" borderId="14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173" fontId="46" fillId="33" borderId="26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2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2" fontId="46" fillId="34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4" fontId="46" fillId="34" borderId="14" xfId="0" applyNumberFormat="1" applyFont="1" applyFill="1" applyBorder="1" applyAlignment="1">
      <alignment horizontal="center" vertical="center"/>
    </xf>
    <xf numFmtId="173" fontId="46" fillId="34" borderId="23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173" fontId="46" fillId="34" borderId="13" xfId="0" applyNumberFormat="1" applyFont="1" applyFill="1" applyBorder="1" applyAlignment="1">
      <alignment horizontal="center" vertical="center"/>
    </xf>
    <xf numFmtId="173" fontId="46" fillId="34" borderId="26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172" fontId="46" fillId="33" borderId="14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PageLayoutView="0" workbookViewId="0" topLeftCell="A10">
      <selection activeCell="E16" sqref="E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5">
      <c r="A3" s="29" t="s">
        <v>30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19" t="s">
        <v>13</v>
      </c>
      <c r="B4" s="121" t="s">
        <v>6</v>
      </c>
      <c r="C4" s="121" t="s">
        <v>8</v>
      </c>
      <c r="D4" s="124" t="s">
        <v>7</v>
      </c>
      <c r="E4" s="125"/>
      <c r="F4" s="125"/>
      <c r="G4" s="125"/>
      <c r="H4" s="126"/>
      <c r="I4" s="124" t="s">
        <v>28</v>
      </c>
      <c r="J4" s="125"/>
      <c r="K4" s="126"/>
    </row>
    <row r="5" spans="1:11" ht="18" customHeight="1">
      <c r="A5" s="119"/>
      <c r="B5" s="122"/>
      <c r="C5" s="122"/>
      <c r="D5" s="121" t="s">
        <v>10</v>
      </c>
      <c r="E5" s="124" t="s">
        <v>11</v>
      </c>
      <c r="F5" s="125"/>
      <c r="G5" s="128"/>
      <c r="H5" s="48"/>
      <c r="I5" s="129" t="s">
        <v>10</v>
      </c>
      <c r="J5" s="129" t="s">
        <v>11</v>
      </c>
      <c r="K5" s="129"/>
    </row>
    <row r="6" spans="1:11" ht="15.75" thickBot="1">
      <c r="A6" s="120"/>
      <c r="B6" s="123"/>
      <c r="C6" s="123"/>
      <c r="D6" s="127"/>
      <c r="E6" s="3" t="s">
        <v>0</v>
      </c>
      <c r="F6" s="3" t="s">
        <v>9</v>
      </c>
      <c r="G6" s="4" t="s">
        <v>1</v>
      </c>
      <c r="H6" s="4" t="s">
        <v>2</v>
      </c>
      <c r="I6" s="130"/>
      <c r="J6" s="34" t="s">
        <v>0</v>
      </c>
      <c r="K6" s="49" t="s">
        <v>24</v>
      </c>
    </row>
    <row r="7" spans="1:11" ht="19.5" customHeight="1">
      <c r="A7" s="94" t="s">
        <v>14</v>
      </c>
      <c r="B7" s="106" t="s">
        <v>12</v>
      </c>
      <c r="C7" s="6" t="s">
        <v>3</v>
      </c>
      <c r="D7" s="15">
        <v>0</v>
      </c>
      <c r="E7" s="7"/>
      <c r="F7" s="7"/>
      <c r="G7" s="8">
        <v>0</v>
      </c>
      <c r="H7" s="8"/>
      <c r="I7" s="15">
        <f aca="true" t="shared" si="0" ref="I7:I24">SUM(J7:K7)</f>
        <v>0</v>
      </c>
      <c r="J7" s="18"/>
      <c r="K7" s="18"/>
    </row>
    <row r="8" spans="1:11" ht="33.75" customHeight="1" thickBot="1">
      <c r="A8" s="95"/>
      <c r="B8" s="107"/>
      <c r="C8" s="9" t="s">
        <v>4</v>
      </c>
      <c r="D8" s="19">
        <f aca="true" t="shared" si="1" ref="D8:D14">SUM(E8:H8)</f>
        <v>0</v>
      </c>
      <c r="E8" s="10"/>
      <c r="F8" s="10"/>
      <c r="G8" s="10"/>
      <c r="H8" s="11"/>
      <c r="I8" s="16">
        <f t="shared" si="0"/>
        <v>0</v>
      </c>
      <c r="J8" s="20"/>
      <c r="K8" s="20"/>
    </row>
    <row r="9" spans="1:11" ht="17.25" customHeight="1">
      <c r="A9" s="94" t="s">
        <v>15</v>
      </c>
      <c r="B9" s="106" t="s">
        <v>21</v>
      </c>
      <c r="C9" s="6" t="s">
        <v>3</v>
      </c>
      <c r="D9" s="15">
        <f t="shared" si="1"/>
        <v>6103.396000000001</v>
      </c>
      <c r="E9" s="50">
        <v>5005.099</v>
      </c>
      <c r="F9" s="12"/>
      <c r="G9" s="12">
        <v>1098.297</v>
      </c>
      <c r="H9" s="12"/>
      <c r="I9" s="15">
        <f t="shared" si="0"/>
        <v>7.208</v>
      </c>
      <c r="J9" s="12">
        <v>7.155</v>
      </c>
      <c r="K9" s="12">
        <v>0.053</v>
      </c>
    </row>
    <row r="10" spans="1:11" ht="32.25" customHeight="1" thickBot="1">
      <c r="A10" s="109"/>
      <c r="B10" s="110"/>
      <c r="C10" s="35" t="s">
        <v>4</v>
      </c>
      <c r="D10" s="19">
        <f t="shared" si="1"/>
        <v>0</v>
      </c>
      <c r="E10" s="21"/>
      <c r="F10" s="21"/>
      <c r="G10" s="21"/>
      <c r="H10" s="22"/>
      <c r="I10" s="23">
        <f t="shared" si="0"/>
        <v>0</v>
      </c>
      <c r="J10" s="21"/>
      <c r="K10" s="21"/>
    </row>
    <row r="11" spans="1:11" ht="15" customHeight="1">
      <c r="A11" s="94" t="s">
        <v>16</v>
      </c>
      <c r="B11" s="112" t="s">
        <v>25</v>
      </c>
      <c r="C11" s="6" t="s">
        <v>3</v>
      </c>
      <c r="D11" s="15">
        <f>SUM(E11:H11)</f>
        <v>141.533</v>
      </c>
      <c r="E11" s="12">
        <v>0</v>
      </c>
      <c r="F11" s="12">
        <v>125.954</v>
      </c>
      <c r="G11" s="12">
        <v>15.579</v>
      </c>
      <c r="H11" s="12">
        <v>0</v>
      </c>
      <c r="I11" s="15">
        <f t="shared" si="0"/>
        <v>0</v>
      </c>
      <c r="J11" s="12"/>
      <c r="K11" s="12"/>
    </row>
    <row r="12" spans="1:13" ht="37.5" customHeight="1">
      <c r="A12" s="111"/>
      <c r="B12" s="113"/>
      <c r="C12" s="2" t="s">
        <v>4</v>
      </c>
      <c r="D12" s="24">
        <f t="shared" si="1"/>
        <v>0</v>
      </c>
      <c r="E12" s="13"/>
      <c r="F12" s="13"/>
      <c r="G12" s="13"/>
      <c r="H12" s="13"/>
      <c r="I12" s="24">
        <f t="shared" si="0"/>
        <v>0</v>
      </c>
      <c r="J12" s="13"/>
      <c r="K12" s="13"/>
      <c r="M12" s="36"/>
    </row>
    <row r="13" spans="1:11" ht="24" customHeight="1">
      <c r="A13" s="111"/>
      <c r="B13" s="114" t="s">
        <v>26</v>
      </c>
      <c r="C13" s="2" t="s">
        <v>3</v>
      </c>
      <c r="D13" s="16">
        <f>SUM(E13:H13)</f>
        <v>0</v>
      </c>
      <c r="E13" s="13">
        <v>0</v>
      </c>
      <c r="F13" s="13">
        <v>0</v>
      </c>
      <c r="G13" s="13">
        <v>0</v>
      </c>
      <c r="H13" s="13">
        <v>0</v>
      </c>
      <c r="I13" s="24">
        <f t="shared" si="0"/>
        <v>0</v>
      </c>
      <c r="J13" s="13"/>
      <c r="K13" s="13"/>
    </row>
    <row r="14" spans="1:11" ht="35.25" customHeight="1" thickBot="1">
      <c r="A14" s="95"/>
      <c r="B14" s="115"/>
      <c r="C14" s="9" t="s">
        <v>4</v>
      </c>
      <c r="D14" s="19">
        <f t="shared" si="1"/>
        <v>0</v>
      </c>
      <c r="E14" s="14"/>
      <c r="F14" s="14"/>
      <c r="G14" s="14"/>
      <c r="H14" s="14"/>
      <c r="I14" s="19">
        <f t="shared" si="0"/>
        <v>0</v>
      </c>
      <c r="J14" s="14"/>
      <c r="K14" s="14"/>
    </row>
    <row r="15" spans="1:11" ht="20.25" customHeight="1">
      <c r="A15" s="98" t="s">
        <v>17</v>
      </c>
      <c r="B15" s="103"/>
      <c r="C15" s="5" t="s">
        <v>3</v>
      </c>
      <c r="D15" s="16"/>
      <c r="E15" s="17"/>
      <c r="F15" s="17"/>
      <c r="G15" s="17"/>
      <c r="H15" s="17"/>
      <c r="I15" s="16"/>
      <c r="J15" s="17"/>
      <c r="K15" s="17"/>
    </row>
    <row r="16" spans="1:11" ht="39.75" customHeight="1" thickBot="1">
      <c r="A16" s="102"/>
      <c r="B16" s="104"/>
      <c r="C16" s="9" t="s">
        <v>4</v>
      </c>
      <c r="D16" s="19"/>
      <c r="E16" s="14"/>
      <c r="F16" s="14"/>
      <c r="G16" s="14"/>
      <c r="H16" s="22"/>
      <c r="I16" s="16"/>
      <c r="J16" s="14"/>
      <c r="K16" s="14"/>
    </row>
    <row r="17" spans="1:11" ht="30">
      <c r="A17" s="105" t="s">
        <v>18</v>
      </c>
      <c r="B17" s="106" t="s">
        <v>22</v>
      </c>
      <c r="C17" s="6" t="s">
        <v>3</v>
      </c>
      <c r="D17" s="15">
        <f aca="true" t="shared" si="2" ref="D17:D24">SUM(E17:H17)</f>
        <v>565.717</v>
      </c>
      <c r="E17" s="12"/>
      <c r="F17" s="12"/>
      <c r="G17" s="12">
        <v>565.717</v>
      </c>
      <c r="H17" s="12"/>
      <c r="I17" s="15">
        <f t="shared" si="0"/>
        <v>0</v>
      </c>
      <c r="J17" s="12"/>
      <c r="K17" s="12"/>
    </row>
    <row r="18" spans="1:11" ht="33.75" customHeight="1" thickBot="1">
      <c r="A18" s="102"/>
      <c r="B18" s="107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0"/>
        <v>0</v>
      </c>
      <c r="J18" s="14"/>
      <c r="K18" s="14"/>
    </row>
    <row r="19" spans="1:11" ht="30">
      <c r="A19" s="105" t="s">
        <v>19</v>
      </c>
      <c r="B19" s="108" t="s">
        <v>23</v>
      </c>
      <c r="C19" s="6" t="s">
        <v>3</v>
      </c>
      <c r="D19" s="15">
        <f t="shared" si="2"/>
        <v>2814.984</v>
      </c>
      <c r="E19" s="50">
        <v>1353.984</v>
      </c>
      <c r="F19" s="12"/>
      <c r="G19" s="50">
        <v>1461</v>
      </c>
      <c r="H19" s="12"/>
      <c r="I19" s="15">
        <f t="shared" si="0"/>
        <v>3.848</v>
      </c>
      <c r="J19" s="12">
        <v>1.841</v>
      </c>
      <c r="K19" s="12">
        <v>2.007</v>
      </c>
    </row>
    <row r="20" spans="1:11" ht="33.75" customHeight="1" thickBot="1">
      <c r="A20" s="98"/>
      <c r="B20" s="100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0"/>
        <v>0</v>
      </c>
      <c r="J20" s="21"/>
      <c r="K20" s="21"/>
    </row>
    <row r="21" spans="1:11" ht="18.75" customHeight="1">
      <c r="A21" s="94" t="s">
        <v>19</v>
      </c>
      <c r="B21" s="96" t="s">
        <v>27</v>
      </c>
      <c r="C21" s="6" t="s">
        <v>3</v>
      </c>
      <c r="D21" s="15">
        <f t="shared" si="2"/>
        <v>214.46</v>
      </c>
      <c r="E21" s="12"/>
      <c r="F21" s="12"/>
      <c r="G21" s="12">
        <v>214.46</v>
      </c>
      <c r="H21" s="12"/>
      <c r="I21" s="15">
        <f t="shared" si="0"/>
        <v>0.295</v>
      </c>
      <c r="J21" s="12"/>
      <c r="K21" s="12">
        <v>0.295</v>
      </c>
    </row>
    <row r="22" spans="1:11" ht="32.25" customHeight="1" thickBot="1">
      <c r="A22" s="95"/>
      <c r="B22" s="97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0"/>
        <v>0</v>
      </c>
      <c r="J22" s="14"/>
      <c r="K22" s="14"/>
    </row>
    <row r="23" spans="1:11" ht="15">
      <c r="A23" s="98" t="s">
        <v>20</v>
      </c>
      <c r="B23" s="100" t="s">
        <v>23</v>
      </c>
      <c r="C23" s="5" t="s">
        <v>3</v>
      </c>
      <c r="D23" s="16">
        <f t="shared" si="2"/>
        <v>962.5550000000001</v>
      </c>
      <c r="E23" s="17">
        <v>835.548</v>
      </c>
      <c r="F23" s="17"/>
      <c r="G23" s="17">
        <v>127.007</v>
      </c>
      <c r="H23" s="17"/>
      <c r="I23" s="16">
        <f t="shared" si="0"/>
        <v>1.388</v>
      </c>
      <c r="J23" s="17">
        <v>1.178</v>
      </c>
      <c r="K23" s="51">
        <v>0.21</v>
      </c>
    </row>
    <row r="24" spans="1:11" ht="30" customHeight="1">
      <c r="A24" s="99"/>
      <c r="B24" s="101"/>
      <c r="C24" s="2" t="s">
        <v>4</v>
      </c>
      <c r="D24" s="24">
        <f t="shared" si="2"/>
        <v>0</v>
      </c>
      <c r="E24" s="13"/>
      <c r="F24" s="13"/>
      <c r="G24" s="13"/>
      <c r="H24" s="17"/>
      <c r="I24" s="16">
        <f t="shared" si="0"/>
        <v>0</v>
      </c>
      <c r="J24" s="13"/>
      <c r="K24" s="13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K13" sqref="K13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6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5.5" customHeight="1" thickBot="1">
      <c r="A2" s="76" t="s">
        <v>40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1" t="s">
        <v>13</v>
      </c>
      <c r="B3" s="134" t="s">
        <v>6</v>
      </c>
      <c r="C3" s="134" t="s">
        <v>8</v>
      </c>
      <c r="D3" s="135" t="s">
        <v>7</v>
      </c>
      <c r="E3" s="136"/>
      <c r="F3" s="136"/>
      <c r="G3" s="136"/>
      <c r="H3" s="137"/>
      <c r="I3" s="135" t="s">
        <v>28</v>
      </c>
      <c r="J3" s="136"/>
      <c r="K3" s="138"/>
    </row>
    <row r="4" spans="1:11" ht="18.75" customHeight="1">
      <c r="A4" s="132"/>
      <c r="B4" s="122"/>
      <c r="C4" s="122"/>
      <c r="D4" s="121" t="s">
        <v>10</v>
      </c>
      <c r="E4" s="124" t="s">
        <v>11</v>
      </c>
      <c r="F4" s="125"/>
      <c r="G4" s="128"/>
      <c r="H4" s="88"/>
      <c r="I4" s="129" t="s">
        <v>10</v>
      </c>
      <c r="J4" s="129" t="s">
        <v>11</v>
      </c>
      <c r="K4" s="139"/>
    </row>
    <row r="5" spans="1:11" ht="19.5" customHeight="1" thickBot="1">
      <c r="A5" s="133"/>
      <c r="B5" s="123"/>
      <c r="C5" s="123"/>
      <c r="D5" s="127"/>
      <c r="E5" s="3" t="s">
        <v>0</v>
      </c>
      <c r="F5" s="3" t="s">
        <v>9</v>
      </c>
      <c r="G5" s="4" t="s">
        <v>1</v>
      </c>
      <c r="H5" s="4" t="s">
        <v>2</v>
      </c>
      <c r="I5" s="130"/>
      <c r="J5" s="34" t="s">
        <v>0</v>
      </c>
      <c r="K5" s="38" t="s">
        <v>24</v>
      </c>
    </row>
    <row r="6" spans="1:11" ht="19.5" customHeight="1">
      <c r="A6" s="140" t="s">
        <v>14</v>
      </c>
      <c r="B6" s="106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1"/>
      <c r="B7" s="107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0" t="s">
        <v>15</v>
      </c>
      <c r="B8" s="106" t="s">
        <v>21</v>
      </c>
      <c r="C8" s="6" t="s">
        <v>3</v>
      </c>
      <c r="D8" s="78">
        <f t="shared" si="0"/>
        <v>6146.552</v>
      </c>
      <c r="E8" s="63">
        <v>4780.672</v>
      </c>
      <c r="F8" s="52"/>
      <c r="G8" s="52">
        <f>23.102+1256.64+86.138</f>
        <v>1365.88</v>
      </c>
      <c r="H8" s="52"/>
      <c r="I8" s="78">
        <f t="shared" si="1"/>
        <v>7.069</v>
      </c>
      <c r="J8" s="52">
        <v>7.027</v>
      </c>
      <c r="K8" s="55">
        <v>0.042</v>
      </c>
    </row>
    <row r="9" spans="1:11" ht="32.25" customHeight="1" thickBot="1">
      <c r="A9" s="142"/>
      <c r="B9" s="110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0" t="s">
        <v>16</v>
      </c>
      <c r="B10" s="112" t="s">
        <v>25</v>
      </c>
      <c r="C10" s="6" t="s">
        <v>3</v>
      </c>
      <c r="D10" s="78">
        <f>SUM(E10:H10)</f>
        <v>165.176</v>
      </c>
      <c r="E10" s="52">
        <v>0</v>
      </c>
      <c r="F10" s="52">
        <v>164.524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3"/>
      <c r="B11" s="113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3"/>
      <c r="B12" s="114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1"/>
      <c r="B13" s="115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4" t="s">
        <v>17</v>
      </c>
      <c r="B14" s="103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5"/>
      <c r="B15" s="104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46" t="s">
        <v>18</v>
      </c>
      <c r="B16" s="106" t="s">
        <v>22</v>
      </c>
      <c r="C16" s="6" t="s">
        <v>3</v>
      </c>
      <c r="D16" s="15">
        <f aca="true" t="shared" si="2" ref="D16:D25">SUM(E16:H16)</f>
        <v>450.732</v>
      </c>
      <c r="E16" s="52"/>
      <c r="F16" s="52"/>
      <c r="G16" s="52">
        <v>450.732</v>
      </c>
      <c r="H16" s="52"/>
      <c r="I16" s="78">
        <f t="shared" si="1"/>
        <v>0</v>
      </c>
      <c r="J16" s="52"/>
      <c r="K16" s="55"/>
    </row>
    <row r="17" spans="1:11" ht="33.75" customHeight="1" thickBot="1">
      <c r="A17" s="145"/>
      <c r="B17" s="107"/>
      <c r="C17" s="9" t="s">
        <v>4</v>
      </c>
      <c r="D17" s="19">
        <f t="shared" si="2"/>
        <v>0</v>
      </c>
      <c r="E17" s="62"/>
      <c r="F17" s="62"/>
      <c r="G17" s="62"/>
      <c r="H17" s="89"/>
      <c r="I17" s="84">
        <f t="shared" si="1"/>
        <v>0</v>
      </c>
      <c r="J17" s="62"/>
      <c r="K17" s="83"/>
    </row>
    <row r="18" spans="1:11" ht="19.5" customHeight="1">
      <c r="A18" s="146" t="s">
        <v>19</v>
      </c>
      <c r="B18" s="108" t="s">
        <v>23</v>
      </c>
      <c r="C18" s="6" t="s">
        <v>3</v>
      </c>
      <c r="D18" s="15">
        <f t="shared" si="2"/>
        <v>3271.62096</v>
      </c>
      <c r="E18" s="63">
        <v>1762.904</v>
      </c>
      <c r="F18" s="52"/>
      <c r="G18" s="63">
        <f>1730.18*0.872</f>
        <v>1508.71696</v>
      </c>
      <c r="H18" s="52"/>
      <c r="I18" s="78">
        <f t="shared" si="1"/>
        <v>4.52</v>
      </c>
      <c r="J18" s="52">
        <v>2.432</v>
      </c>
      <c r="K18" s="64">
        <f>ROUND(2.394*0.872,3)</f>
        <v>2.088</v>
      </c>
    </row>
    <row r="19" spans="1:11" ht="33.75" customHeight="1" thickBot="1">
      <c r="A19" s="144"/>
      <c r="B19" s="100"/>
      <c r="C19" s="35" t="s">
        <v>4</v>
      </c>
      <c r="D19" s="25">
        <f t="shared" si="2"/>
        <v>0</v>
      </c>
      <c r="E19" s="90"/>
      <c r="F19" s="90"/>
      <c r="G19" s="90"/>
      <c r="H19" s="89"/>
      <c r="I19" s="91">
        <f t="shared" si="1"/>
        <v>0</v>
      </c>
      <c r="J19" s="90"/>
      <c r="K19" s="56"/>
    </row>
    <row r="20" spans="1:11" ht="20.25" customHeight="1">
      <c r="A20" s="140" t="s">
        <v>19</v>
      </c>
      <c r="B20" s="96" t="s">
        <v>27</v>
      </c>
      <c r="C20" s="6" t="s">
        <v>3</v>
      </c>
      <c r="D20" s="15">
        <f t="shared" si="2"/>
        <v>221.46304</v>
      </c>
      <c r="E20" s="52"/>
      <c r="F20" s="52"/>
      <c r="G20" s="63">
        <f>1730.18*0.128</f>
        <v>221.46304</v>
      </c>
      <c r="H20" s="52"/>
      <c r="I20" s="78">
        <f t="shared" si="1"/>
        <v>0.306</v>
      </c>
      <c r="J20" s="52"/>
      <c r="K20" s="55">
        <f>ROUND(2.394*0.128,3)</f>
        <v>0.306</v>
      </c>
    </row>
    <row r="21" spans="1:11" ht="32.25" customHeight="1" thickBot="1">
      <c r="A21" s="141"/>
      <c r="B21" s="97"/>
      <c r="C21" s="9" t="s">
        <v>4</v>
      </c>
      <c r="D21" s="19">
        <f t="shared" si="2"/>
        <v>0</v>
      </c>
      <c r="E21" s="62"/>
      <c r="F21" s="62"/>
      <c r="G21" s="62"/>
      <c r="H21" s="62"/>
      <c r="I21" s="81">
        <f t="shared" si="1"/>
        <v>0</v>
      </c>
      <c r="J21" s="62"/>
      <c r="K21" s="83"/>
    </row>
    <row r="22" spans="1:11" ht="21" customHeight="1">
      <c r="A22" s="144" t="s">
        <v>20</v>
      </c>
      <c r="B22" s="100" t="s">
        <v>23</v>
      </c>
      <c r="C22" s="5" t="s">
        <v>3</v>
      </c>
      <c r="D22" s="16">
        <f t="shared" si="2"/>
        <v>1214.2759999999998</v>
      </c>
      <c r="E22" s="87">
        <v>988.276</v>
      </c>
      <c r="F22" s="57"/>
      <c r="G22" s="58">
        <v>226</v>
      </c>
      <c r="H22" s="57"/>
      <c r="I22" s="84">
        <f t="shared" si="1"/>
        <v>1.706</v>
      </c>
      <c r="J22" s="58">
        <v>1.376</v>
      </c>
      <c r="K22" s="59">
        <v>0.33</v>
      </c>
    </row>
    <row r="23" spans="1:11" ht="30" customHeight="1" thickBot="1">
      <c r="A23" s="145"/>
      <c r="B23" s="115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7" t="s">
        <v>36</v>
      </c>
      <c r="B24" s="149" t="s">
        <v>37</v>
      </c>
      <c r="C24" s="5" t="s">
        <v>3</v>
      </c>
      <c r="D24" s="84">
        <f t="shared" si="2"/>
        <v>10673.506</v>
      </c>
      <c r="E24" s="87">
        <v>10673.506</v>
      </c>
      <c r="F24" s="57"/>
      <c r="G24" s="57"/>
      <c r="H24" s="57"/>
      <c r="I24" s="84">
        <f>SUM(J24:K24)</f>
        <v>17.337</v>
      </c>
      <c r="J24" s="58">
        <v>17.337</v>
      </c>
      <c r="K24" s="59"/>
    </row>
    <row r="25" spans="1:11" ht="30.75" customHeight="1" thickBot="1">
      <c r="A25" s="148"/>
      <c r="B25" s="150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9"/>
  <sheetViews>
    <sheetView tabSelected="1"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6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5.5" customHeight="1" thickBot="1">
      <c r="A2" s="76" t="s">
        <v>41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1" t="s">
        <v>13</v>
      </c>
      <c r="B3" s="134" t="s">
        <v>6</v>
      </c>
      <c r="C3" s="134" t="s">
        <v>8</v>
      </c>
      <c r="D3" s="135" t="s">
        <v>7</v>
      </c>
      <c r="E3" s="136"/>
      <c r="F3" s="136"/>
      <c r="G3" s="136"/>
      <c r="H3" s="137"/>
      <c r="I3" s="135" t="s">
        <v>28</v>
      </c>
      <c r="J3" s="136"/>
      <c r="K3" s="138"/>
    </row>
    <row r="4" spans="1:11" ht="18.75" customHeight="1">
      <c r="A4" s="132"/>
      <c r="B4" s="122"/>
      <c r="C4" s="122"/>
      <c r="D4" s="121" t="s">
        <v>10</v>
      </c>
      <c r="E4" s="124" t="s">
        <v>11</v>
      </c>
      <c r="F4" s="125"/>
      <c r="G4" s="128"/>
      <c r="H4" s="92"/>
      <c r="I4" s="129" t="s">
        <v>10</v>
      </c>
      <c r="J4" s="129" t="s">
        <v>11</v>
      </c>
      <c r="K4" s="139"/>
    </row>
    <row r="5" spans="1:11" ht="19.5" customHeight="1" thickBot="1">
      <c r="A5" s="133"/>
      <c r="B5" s="123"/>
      <c r="C5" s="123"/>
      <c r="D5" s="127"/>
      <c r="E5" s="3" t="s">
        <v>0</v>
      </c>
      <c r="F5" s="3" t="s">
        <v>9</v>
      </c>
      <c r="G5" s="4" t="s">
        <v>1</v>
      </c>
      <c r="H5" s="4" t="s">
        <v>2</v>
      </c>
      <c r="I5" s="130"/>
      <c r="J5" s="34" t="s">
        <v>0</v>
      </c>
      <c r="K5" s="38" t="s">
        <v>24</v>
      </c>
    </row>
    <row r="6" spans="1:11" ht="19.5" customHeight="1">
      <c r="A6" s="140" t="s">
        <v>14</v>
      </c>
      <c r="B6" s="106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1"/>
      <c r="B7" s="107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0" t="s">
        <v>15</v>
      </c>
      <c r="B8" s="106" t="s">
        <v>21</v>
      </c>
      <c r="C8" s="6" t="s">
        <v>3</v>
      </c>
      <c r="D8" s="78">
        <f t="shared" si="0"/>
        <v>6101.357</v>
      </c>
      <c r="E8" s="63">
        <v>4751.385</v>
      </c>
      <c r="F8" s="52"/>
      <c r="G8" s="52">
        <f>27.192+1227.036+95.744</f>
        <v>1349.972</v>
      </c>
      <c r="H8" s="52"/>
      <c r="I8" s="78">
        <f t="shared" si="1"/>
        <v>7.1160000000000005</v>
      </c>
      <c r="J8" s="52">
        <v>7.065</v>
      </c>
      <c r="K8" s="55">
        <v>0.051</v>
      </c>
    </row>
    <row r="9" spans="1:11" ht="32.25" customHeight="1" thickBot="1">
      <c r="A9" s="142"/>
      <c r="B9" s="110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0" t="s">
        <v>16</v>
      </c>
      <c r="B10" s="112" t="s">
        <v>25</v>
      </c>
      <c r="C10" s="6" t="s">
        <v>3</v>
      </c>
      <c r="D10" s="78">
        <f>SUM(E10:H10)</f>
        <v>177.469</v>
      </c>
      <c r="E10" s="52">
        <v>0</v>
      </c>
      <c r="F10" s="52">
        <v>176.838</v>
      </c>
      <c r="G10" s="52">
        <v>0.631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3"/>
      <c r="B11" s="113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3"/>
      <c r="B12" s="114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1"/>
      <c r="B13" s="115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4" t="s">
        <v>17</v>
      </c>
      <c r="B14" s="103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5"/>
      <c r="B15" s="104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46" t="s">
        <v>18</v>
      </c>
      <c r="B16" s="106" t="s">
        <v>22</v>
      </c>
      <c r="C16" s="6" t="s">
        <v>3</v>
      </c>
      <c r="D16" s="15">
        <f aca="true" t="shared" si="2" ref="D16:D25">SUM(E16:H16)</f>
        <v>508.903</v>
      </c>
      <c r="E16" s="52"/>
      <c r="F16" s="52"/>
      <c r="G16" s="52">
        <v>508.903</v>
      </c>
      <c r="H16" s="52"/>
      <c r="I16" s="78">
        <f t="shared" si="1"/>
        <v>0</v>
      </c>
      <c r="J16" s="52"/>
      <c r="K16" s="55"/>
    </row>
    <row r="17" spans="1:11" ht="33.75" customHeight="1" thickBot="1">
      <c r="A17" s="145"/>
      <c r="B17" s="107"/>
      <c r="C17" s="9" t="s">
        <v>4</v>
      </c>
      <c r="D17" s="19">
        <f t="shared" si="2"/>
        <v>0</v>
      </c>
      <c r="E17" s="62"/>
      <c r="F17" s="62"/>
      <c r="G17" s="62"/>
      <c r="H17" s="89"/>
      <c r="I17" s="84">
        <f t="shared" si="1"/>
        <v>0</v>
      </c>
      <c r="J17" s="62"/>
      <c r="K17" s="83"/>
    </row>
    <row r="18" spans="1:11" ht="19.5" customHeight="1">
      <c r="A18" s="146" t="s">
        <v>19</v>
      </c>
      <c r="B18" s="108" t="s">
        <v>23</v>
      </c>
      <c r="C18" s="6" t="s">
        <v>3</v>
      </c>
      <c r="D18" s="15">
        <f t="shared" si="2"/>
        <v>3098.660712</v>
      </c>
      <c r="E18" s="63">
        <v>1699.998</v>
      </c>
      <c r="F18" s="52"/>
      <c r="G18" s="63">
        <f>1603.971*0.872</f>
        <v>1398.662712</v>
      </c>
      <c r="H18" s="52"/>
      <c r="I18" s="78">
        <f t="shared" si="1"/>
        <v>4.394</v>
      </c>
      <c r="J18" s="52">
        <v>2.415</v>
      </c>
      <c r="K18" s="64">
        <f>ROUND(2.269*0.872,3)</f>
        <v>1.979</v>
      </c>
    </row>
    <row r="19" spans="1:11" ht="33.75" customHeight="1" thickBot="1">
      <c r="A19" s="144"/>
      <c r="B19" s="100"/>
      <c r="C19" s="35" t="s">
        <v>4</v>
      </c>
      <c r="D19" s="25">
        <f t="shared" si="2"/>
        <v>0</v>
      </c>
      <c r="E19" s="90"/>
      <c r="F19" s="90"/>
      <c r="G19" s="90"/>
      <c r="H19" s="89"/>
      <c r="I19" s="91">
        <f t="shared" si="1"/>
        <v>0</v>
      </c>
      <c r="J19" s="90"/>
      <c r="K19" s="56"/>
    </row>
    <row r="20" spans="1:11" ht="20.25" customHeight="1">
      <c r="A20" s="140" t="s">
        <v>19</v>
      </c>
      <c r="B20" s="96" t="s">
        <v>27</v>
      </c>
      <c r="C20" s="6" t="s">
        <v>3</v>
      </c>
      <c r="D20" s="15">
        <f t="shared" si="2"/>
        <v>205.308288</v>
      </c>
      <c r="E20" s="52"/>
      <c r="F20" s="52"/>
      <c r="G20" s="63">
        <f>1603.971*0.128</f>
        <v>205.308288</v>
      </c>
      <c r="H20" s="52"/>
      <c r="I20" s="78">
        <f t="shared" si="1"/>
        <v>0.29</v>
      </c>
      <c r="J20" s="52"/>
      <c r="K20" s="55">
        <f>ROUND(2.269*0.128,3)</f>
        <v>0.29</v>
      </c>
    </row>
    <row r="21" spans="1:11" ht="32.25" customHeight="1" thickBot="1">
      <c r="A21" s="141"/>
      <c r="B21" s="97"/>
      <c r="C21" s="9" t="s">
        <v>4</v>
      </c>
      <c r="D21" s="19">
        <f t="shared" si="2"/>
        <v>0</v>
      </c>
      <c r="E21" s="62"/>
      <c r="F21" s="62"/>
      <c r="G21" s="62"/>
      <c r="H21" s="62"/>
      <c r="I21" s="81">
        <f t="shared" si="1"/>
        <v>0</v>
      </c>
      <c r="J21" s="62"/>
      <c r="K21" s="83"/>
    </row>
    <row r="22" spans="1:11" ht="21" customHeight="1">
      <c r="A22" s="144" t="s">
        <v>20</v>
      </c>
      <c r="B22" s="100" t="s">
        <v>23</v>
      </c>
      <c r="C22" s="5" t="s">
        <v>3</v>
      </c>
      <c r="D22" s="16">
        <f t="shared" si="2"/>
        <v>1081.631</v>
      </c>
      <c r="E22" s="87">
        <v>907.836</v>
      </c>
      <c r="F22" s="57"/>
      <c r="G22" s="58">
        <v>173.795</v>
      </c>
      <c r="H22" s="57"/>
      <c r="I22" s="84">
        <f t="shared" si="1"/>
        <v>1.5630000000000002</v>
      </c>
      <c r="J22" s="58">
        <v>1.292</v>
      </c>
      <c r="K22" s="59">
        <v>0.271</v>
      </c>
    </row>
    <row r="23" spans="1:11" ht="30" customHeight="1" thickBot="1">
      <c r="A23" s="145"/>
      <c r="B23" s="115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7" t="s">
        <v>36</v>
      </c>
      <c r="B24" s="149" t="s">
        <v>37</v>
      </c>
      <c r="C24" s="5" t="s">
        <v>3</v>
      </c>
      <c r="D24" s="84">
        <f t="shared" si="2"/>
        <v>10280.088</v>
      </c>
      <c r="E24" s="87">
        <v>10280.088</v>
      </c>
      <c r="F24" s="57"/>
      <c r="G24" s="57"/>
      <c r="H24" s="57"/>
      <c r="I24" s="84">
        <f>SUM(J24:K24)</f>
        <v>17.534</v>
      </c>
      <c r="J24" s="58">
        <v>17.534</v>
      </c>
      <c r="K24" s="59"/>
    </row>
    <row r="25" spans="1:11" ht="30.75" customHeight="1" thickBot="1">
      <c r="A25" s="148"/>
      <c r="B25" s="150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  <row r="29" ht="15">
      <c r="F29" s="9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E26" sqref="E2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9.5" customHeight="1" thickBot="1">
      <c r="A3" s="29" t="s">
        <v>29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1" t="s">
        <v>13</v>
      </c>
      <c r="B4" s="134" t="s">
        <v>6</v>
      </c>
      <c r="C4" s="134" t="s">
        <v>8</v>
      </c>
      <c r="D4" s="135" t="s">
        <v>7</v>
      </c>
      <c r="E4" s="136"/>
      <c r="F4" s="136"/>
      <c r="G4" s="136"/>
      <c r="H4" s="137"/>
      <c r="I4" s="135" t="s">
        <v>28</v>
      </c>
      <c r="J4" s="136"/>
      <c r="K4" s="138"/>
    </row>
    <row r="5" spans="1:11" ht="18.75" customHeight="1">
      <c r="A5" s="132"/>
      <c r="B5" s="122"/>
      <c r="C5" s="122"/>
      <c r="D5" s="121" t="s">
        <v>10</v>
      </c>
      <c r="E5" s="124" t="s">
        <v>11</v>
      </c>
      <c r="F5" s="125"/>
      <c r="G5" s="128"/>
      <c r="H5" s="37"/>
      <c r="I5" s="129" t="s">
        <v>10</v>
      </c>
      <c r="J5" s="129" t="s">
        <v>11</v>
      </c>
      <c r="K5" s="139"/>
    </row>
    <row r="6" spans="1:11" ht="19.5" customHeight="1" thickBot="1">
      <c r="A6" s="133"/>
      <c r="B6" s="123"/>
      <c r="C6" s="123"/>
      <c r="D6" s="127"/>
      <c r="E6" s="3" t="s">
        <v>0</v>
      </c>
      <c r="F6" s="3" t="s">
        <v>9</v>
      </c>
      <c r="G6" s="4" t="s">
        <v>1</v>
      </c>
      <c r="H6" s="4" t="s">
        <v>2</v>
      </c>
      <c r="I6" s="130"/>
      <c r="J6" s="34" t="s">
        <v>0</v>
      </c>
      <c r="K6" s="38" t="s">
        <v>24</v>
      </c>
    </row>
    <row r="7" spans="1:11" ht="19.5" customHeight="1">
      <c r="A7" s="140" t="s">
        <v>14</v>
      </c>
      <c r="B7" s="106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1"/>
      <c r="B8" s="107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0" t="s">
        <v>15</v>
      </c>
      <c r="B9" s="106" t="s">
        <v>21</v>
      </c>
      <c r="C9" s="6" t="s">
        <v>3</v>
      </c>
      <c r="D9" s="15">
        <f t="shared" si="0"/>
        <v>5786.079</v>
      </c>
      <c r="E9" s="53">
        <v>4425.66</v>
      </c>
      <c r="F9" s="12"/>
      <c r="G9" s="52">
        <f>29.56+1235.538+95.321</f>
        <v>1360.4189999999999</v>
      </c>
      <c r="H9" s="12"/>
      <c r="I9" s="15">
        <f t="shared" si="1"/>
        <v>7.026</v>
      </c>
      <c r="J9" s="52">
        <v>6.973</v>
      </c>
      <c r="K9" s="55">
        <v>0.053</v>
      </c>
    </row>
    <row r="10" spans="1:11" ht="32.25" customHeight="1" thickBot="1">
      <c r="A10" s="142"/>
      <c r="B10" s="110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0" t="s">
        <v>16</v>
      </c>
      <c r="B11" s="112" t="s">
        <v>25</v>
      </c>
      <c r="C11" s="6" t="s">
        <v>3</v>
      </c>
      <c r="D11" s="15">
        <f>SUM(E11:H11)</f>
        <v>166.772</v>
      </c>
      <c r="E11" s="52">
        <v>0</v>
      </c>
      <c r="F11" s="52">
        <v>152.003</v>
      </c>
      <c r="G11" s="52">
        <v>14.769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3"/>
      <c r="B12" s="113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3"/>
      <c r="B13" s="114" t="s">
        <v>26</v>
      </c>
      <c r="C13" s="2" t="s">
        <v>3</v>
      </c>
      <c r="D13" s="16">
        <f>SUM(E13:H13)</f>
        <v>0</v>
      </c>
      <c r="E13" s="61">
        <v>0</v>
      </c>
      <c r="F13" s="61">
        <v>0</v>
      </c>
      <c r="G13" s="61">
        <v>0</v>
      </c>
      <c r="H13" s="61">
        <v>0</v>
      </c>
      <c r="I13" s="24">
        <f t="shared" si="1"/>
        <v>0</v>
      </c>
      <c r="J13" s="13"/>
      <c r="K13" s="43"/>
    </row>
    <row r="14" spans="1:11" ht="35.25" customHeight="1" thickBot="1">
      <c r="A14" s="141"/>
      <c r="B14" s="115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4" t="s">
        <v>17</v>
      </c>
      <c r="B15" s="103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5"/>
      <c r="B16" s="104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6" t="s">
        <v>18</v>
      </c>
      <c r="B17" s="106" t="s">
        <v>22</v>
      </c>
      <c r="C17" s="6" t="s">
        <v>3</v>
      </c>
      <c r="D17" s="15">
        <f aca="true" t="shared" si="2" ref="D17:D24">SUM(E17:H17)</f>
        <v>513.244</v>
      </c>
      <c r="E17" s="12"/>
      <c r="F17" s="12"/>
      <c r="G17" s="52">
        <v>513.244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5"/>
      <c r="B18" s="107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6.5" customHeight="1">
      <c r="A19" s="146" t="s">
        <v>19</v>
      </c>
      <c r="B19" s="108" t="s">
        <v>23</v>
      </c>
      <c r="C19" s="6" t="s">
        <v>3</v>
      </c>
      <c r="D19" s="15">
        <f t="shared" si="2"/>
        <v>2570.085</v>
      </c>
      <c r="E19" s="53">
        <v>1244.155</v>
      </c>
      <c r="F19" s="12"/>
      <c r="G19" s="53">
        <v>1325.93</v>
      </c>
      <c r="H19" s="12"/>
      <c r="I19" s="15">
        <f t="shared" si="1"/>
        <v>3.782</v>
      </c>
      <c r="J19" s="52">
        <v>1.813</v>
      </c>
      <c r="K19" s="55">
        <v>1.969</v>
      </c>
    </row>
    <row r="20" spans="1:11" ht="33.75" customHeight="1" thickBot="1">
      <c r="A20" s="144"/>
      <c r="B20" s="100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0" t="s">
        <v>19</v>
      </c>
      <c r="B21" s="96" t="s">
        <v>27</v>
      </c>
      <c r="C21" s="6" t="s">
        <v>3</v>
      </c>
      <c r="D21" s="15">
        <f t="shared" si="2"/>
        <v>194.63</v>
      </c>
      <c r="E21" s="12"/>
      <c r="F21" s="12"/>
      <c r="G21" s="53">
        <v>194.63</v>
      </c>
      <c r="H21" s="12"/>
      <c r="I21" s="15">
        <f t="shared" si="1"/>
        <v>0.289</v>
      </c>
      <c r="J21" s="12"/>
      <c r="K21" s="55">
        <v>0.289</v>
      </c>
    </row>
    <row r="22" spans="1:11" ht="32.25" customHeight="1" thickBot="1">
      <c r="A22" s="141"/>
      <c r="B22" s="97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4" t="s">
        <v>20</v>
      </c>
      <c r="B23" s="100" t="s">
        <v>23</v>
      </c>
      <c r="C23" s="5" t="s">
        <v>3</v>
      </c>
      <c r="D23" s="16">
        <f t="shared" si="2"/>
        <v>920.7660000000001</v>
      </c>
      <c r="E23" s="57">
        <v>777.711</v>
      </c>
      <c r="F23" s="17"/>
      <c r="G23" s="57">
        <v>143.055</v>
      </c>
      <c r="H23" s="17"/>
      <c r="I23" s="16">
        <f t="shared" si="1"/>
        <v>1.38</v>
      </c>
      <c r="J23" s="58">
        <v>1.17</v>
      </c>
      <c r="K23" s="59">
        <v>0.21</v>
      </c>
    </row>
    <row r="24" spans="1:11" ht="30" customHeight="1" thickBot="1">
      <c r="A24" s="145"/>
      <c r="B24" s="115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E26" sqref="E2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9.5" customHeight="1" thickBot="1">
      <c r="A3" s="29" t="s">
        <v>31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1" t="s">
        <v>13</v>
      </c>
      <c r="B4" s="134" t="s">
        <v>6</v>
      </c>
      <c r="C4" s="134" t="s">
        <v>8</v>
      </c>
      <c r="D4" s="135" t="s">
        <v>7</v>
      </c>
      <c r="E4" s="136"/>
      <c r="F4" s="136"/>
      <c r="G4" s="136"/>
      <c r="H4" s="137"/>
      <c r="I4" s="135" t="s">
        <v>28</v>
      </c>
      <c r="J4" s="136"/>
      <c r="K4" s="138"/>
    </row>
    <row r="5" spans="1:11" ht="18.75" customHeight="1">
      <c r="A5" s="132"/>
      <c r="B5" s="122"/>
      <c r="C5" s="122"/>
      <c r="D5" s="121" t="s">
        <v>10</v>
      </c>
      <c r="E5" s="124" t="s">
        <v>11</v>
      </c>
      <c r="F5" s="125"/>
      <c r="G5" s="128"/>
      <c r="H5" s="60"/>
      <c r="I5" s="129" t="s">
        <v>10</v>
      </c>
      <c r="J5" s="129" t="s">
        <v>11</v>
      </c>
      <c r="K5" s="139"/>
    </row>
    <row r="6" spans="1:11" ht="19.5" customHeight="1" thickBot="1">
      <c r="A6" s="133"/>
      <c r="B6" s="123"/>
      <c r="C6" s="123"/>
      <c r="D6" s="127"/>
      <c r="E6" s="3" t="s">
        <v>0</v>
      </c>
      <c r="F6" s="3" t="s">
        <v>9</v>
      </c>
      <c r="G6" s="4" t="s">
        <v>1</v>
      </c>
      <c r="H6" s="4" t="s">
        <v>2</v>
      </c>
      <c r="I6" s="130"/>
      <c r="J6" s="34" t="s">
        <v>0</v>
      </c>
      <c r="K6" s="38" t="s">
        <v>24</v>
      </c>
    </row>
    <row r="7" spans="1:11" ht="19.5" customHeight="1">
      <c r="A7" s="140" t="s">
        <v>14</v>
      </c>
      <c r="B7" s="106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1"/>
      <c r="B8" s="107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0" t="s">
        <v>15</v>
      </c>
      <c r="B9" s="106" t="s">
        <v>21</v>
      </c>
      <c r="C9" s="6" t="s">
        <v>3</v>
      </c>
      <c r="D9" s="15">
        <f t="shared" si="0"/>
        <v>5863.308999999999</v>
      </c>
      <c r="E9" s="63">
        <v>4531.973</v>
      </c>
      <c r="F9" s="12"/>
      <c r="G9" s="52">
        <f>25.033+1220.346+85.957</f>
        <v>1331.3359999999998</v>
      </c>
      <c r="H9" s="12"/>
      <c r="I9" s="15">
        <f t="shared" si="1"/>
        <v>6.369</v>
      </c>
      <c r="J9" s="52">
        <v>6.326</v>
      </c>
      <c r="K9" s="55">
        <v>0.043</v>
      </c>
    </row>
    <row r="10" spans="1:11" ht="32.25" customHeight="1" thickBot="1">
      <c r="A10" s="142"/>
      <c r="B10" s="110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0" t="s">
        <v>16</v>
      </c>
      <c r="B11" s="112" t="s">
        <v>25</v>
      </c>
      <c r="C11" s="6" t="s">
        <v>3</v>
      </c>
      <c r="D11" s="15">
        <f>SUM(E11:H11)</f>
        <v>152.789</v>
      </c>
      <c r="E11" s="52">
        <v>0</v>
      </c>
      <c r="F11" s="52">
        <v>138.159</v>
      </c>
      <c r="G11" s="52">
        <v>14.63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3"/>
      <c r="B12" s="113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3"/>
      <c r="B13" s="114" t="s">
        <v>26</v>
      </c>
      <c r="C13" s="2" t="s">
        <v>3</v>
      </c>
      <c r="D13" s="16">
        <f>SUM(E13:H13)</f>
        <v>0</v>
      </c>
      <c r="E13" s="61">
        <v>0</v>
      </c>
      <c r="F13" s="61">
        <v>0</v>
      </c>
      <c r="G13" s="61">
        <v>0</v>
      </c>
      <c r="H13" s="61">
        <v>0</v>
      </c>
      <c r="I13" s="24">
        <f t="shared" si="1"/>
        <v>0</v>
      </c>
      <c r="J13" s="13"/>
      <c r="K13" s="43"/>
    </row>
    <row r="14" spans="1:11" ht="35.25" customHeight="1" thickBot="1">
      <c r="A14" s="141"/>
      <c r="B14" s="115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4" t="s">
        <v>17</v>
      </c>
      <c r="B15" s="103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5"/>
      <c r="B16" s="104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6" t="s">
        <v>18</v>
      </c>
      <c r="B17" s="106" t="s">
        <v>22</v>
      </c>
      <c r="C17" s="6" t="s">
        <v>3</v>
      </c>
      <c r="D17" s="15">
        <f aca="true" t="shared" si="2" ref="D17:D24">SUM(E17:H17)</f>
        <v>545.586</v>
      </c>
      <c r="E17" s="12"/>
      <c r="F17" s="12"/>
      <c r="G17" s="52">
        <v>545.586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5"/>
      <c r="B18" s="107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6" t="s">
        <v>19</v>
      </c>
      <c r="B19" s="108" t="s">
        <v>23</v>
      </c>
      <c r="C19" s="6" t="s">
        <v>3</v>
      </c>
      <c r="D19" s="15">
        <f t="shared" si="2"/>
        <v>2817.51016</v>
      </c>
      <c r="E19" s="53">
        <v>1368.438</v>
      </c>
      <c r="F19" s="12"/>
      <c r="G19" s="63">
        <f>1661.78*0.872</f>
        <v>1449.07216</v>
      </c>
      <c r="H19" s="12"/>
      <c r="I19" s="15">
        <f t="shared" si="1"/>
        <v>3.955</v>
      </c>
      <c r="J19" s="52">
        <v>1.895</v>
      </c>
      <c r="K19" s="64">
        <f>ROUND(2.362*0.872,3)</f>
        <v>2.06</v>
      </c>
    </row>
    <row r="20" spans="1:11" ht="33.75" customHeight="1" thickBot="1">
      <c r="A20" s="144"/>
      <c r="B20" s="100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0" t="s">
        <v>19</v>
      </c>
      <c r="B21" s="96" t="s">
        <v>27</v>
      </c>
      <c r="C21" s="6" t="s">
        <v>3</v>
      </c>
      <c r="D21" s="15">
        <f t="shared" si="2"/>
        <v>212.70784</v>
      </c>
      <c r="E21" s="12"/>
      <c r="F21" s="12"/>
      <c r="G21" s="63">
        <f>1661.78*0.128</f>
        <v>212.70784</v>
      </c>
      <c r="H21" s="12"/>
      <c r="I21" s="15">
        <f t="shared" si="1"/>
        <v>0.302</v>
      </c>
      <c r="J21" s="12"/>
      <c r="K21" s="55">
        <f>ROUND(2.362*0.128,3)</f>
        <v>0.302</v>
      </c>
    </row>
    <row r="22" spans="1:11" ht="32.25" customHeight="1" thickBot="1">
      <c r="A22" s="141"/>
      <c r="B22" s="97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4" t="s">
        <v>20</v>
      </c>
      <c r="B23" s="100" t="s">
        <v>23</v>
      </c>
      <c r="C23" s="5" t="s">
        <v>3</v>
      </c>
      <c r="D23" s="16">
        <f t="shared" si="2"/>
        <v>1082.744</v>
      </c>
      <c r="E23" s="57">
        <v>926.29</v>
      </c>
      <c r="F23" s="17"/>
      <c r="G23" s="57">
        <v>156.454</v>
      </c>
      <c r="H23" s="17"/>
      <c r="I23" s="16">
        <f t="shared" si="1"/>
        <v>1.549</v>
      </c>
      <c r="J23" s="58">
        <v>1.339</v>
      </c>
      <c r="K23" s="59">
        <v>0.21</v>
      </c>
    </row>
    <row r="24" spans="1:11" ht="30" customHeight="1" thickBot="1">
      <c r="A24" s="145"/>
      <c r="B24" s="115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9.5" customHeight="1" thickBot="1">
      <c r="A3" s="29" t="s">
        <v>32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1" t="s">
        <v>13</v>
      </c>
      <c r="B4" s="134" t="s">
        <v>6</v>
      </c>
      <c r="C4" s="134" t="s">
        <v>8</v>
      </c>
      <c r="D4" s="135" t="s">
        <v>7</v>
      </c>
      <c r="E4" s="136"/>
      <c r="F4" s="136"/>
      <c r="G4" s="136"/>
      <c r="H4" s="137"/>
      <c r="I4" s="135" t="s">
        <v>28</v>
      </c>
      <c r="J4" s="136"/>
      <c r="K4" s="138"/>
    </row>
    <row r="5" spans="1:11" ht="18.75" customHeight="1">
      <c r="A5" s="132"/>
      <c r="B5" s="122"/>
      <c r="C5" s="122"/>
      <c r="D5" s="121" t="s">
        <v>10</v>
      </c>
      <c r="E5" s="124" t="s">
        <v>11</v>
      </c>
      <c r="F5" s="125"/>
      <c r="G5" s="128"/>
      <c r="H5" s="65"/>
      <c r="I5" s="129" t="s">
        <v>10</v>
      </c>
      <c r="J5" s="129" t="s">
        <v>11</v>
      </c>
      <c r="K5" s="139"/>
    </row>
    <row r="6" spans="1:11" ht="19.5" customHeight="1" thickBot="1">
      <c r="A6" s="133"/>
      <c r="B6" s="123"/>
      <c r="C6" s="123"/>
      <c r="D6" s="127"/>
      <c r="E6" s="3" t="s">
        <v>0</v>
      </c>
      <c r="F6" s="3" t="s">
        <v>9</v>
      </c>
      <c r="G6" s="4" t="s">
        <v>1</v>
      </c>
      <c r="H6" s="4" t="s">
        <v>2</v>
      </c>
      <c r="I6" s="130"/>
      <c r="J6" s="34" t="s">
        <v>0</v>
      </c>
      <c r="K6" s="38" t="s">
        <v>24</v>
      </c>
    </row>
    <row r="7" spans="1:11" ht="19.5" customHeight="1">
      <c r="A7" s="140" t="s">
        <v>14</v>
      </c>
      <c r="B7" s="106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1"/>
      <c r="B8" s="107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0" t="s">
        <v>15</v>
      </c>
      <c r="B9" s="106" t="s">
        <v>21</v>
      </c>
      <c r="C9" s="6" t="s">
        <v>3</v>
      </c>
      <c r="D9" s="15">
        <f t="shared" si="0"/>
        <v>5349.281</v>
      </c>
      <c r="E9" s="67">
        <v>4265.978</v>
      </c>
      <c r="F9" s="12"/>
      <c r="G9" s="68">
        <f>15.533+988.326+79.444</f>
        <v>1083.303</v>
      </c>
      <c r="H9" s="12"/>
      <c r="I9" s="15">
        <f t="shared" si="1"/>
        <v>7.602</v>
      </c>
      <c r="J9" s="68">
        <v>7.572</v>
      </c>
      <c r="K9" s="69">
        <v>0.03</v>
      </c>
    </row>
    <row r="10" spans="1:11" ht="32.25" customHeight="1" thickBot="1">
      <c r="A10" s="142"/>
      <c r="B10" s="110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0" t="s">
        <v>16</v>
      </c>
      <c r="B11" s="112" t="s">
        <v>25</v>
      </c>
      <c r="C11" s="6" t="s">
        <v>3</v>
      </c>
      <c r="D11" s="15">
        <f>SUM(E11:H11)</f>
        <v>3259.1409999999996</v>
      </c>
      <c r="E11" s="68">
        <v>3098.687</v>
      </c>
      <c r="F11" s="68">
        <v>147.118</v>
      </c>
      <c r="G11" s="68">
        <v>13.336</v>
      </c>
      <c r="H11" s="68">
        <v>0</v>
      </c>
      <c r="I11" s="15">
        <f t="shared" si="1"/>
        <v>0</v>
      </c>
      <c r="J11" s="12"/>
      <c r="K11" s="42"/>
    </row>
    <row r="12" spans="1:13" ht="37.5" customHeight="1">
      <c r="A12" s="143"/>
      <c r="B12" s="113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3"/>
      <c r="B13" s="114" t="s">
        <v>26</v>
      </c>
      <c r="C13" s="2" t="s">
        <v>3</v>
      </c>
      <c r="D13" s="16">
        <f>SUM(E13:H13)</f>
        <v>0</v>
      </c>
      <c r="E13" s="75">
        <v>0</v>
      </c>
      <c r="F13" s="75">
        <v>0</v>
      </c>
      <c r="G13" s="75">
        <v>0</v>
      </c>
      <c r="H13" s="75">
        <v>0</v>
      </c>
      <c r="I13" s="24">
        <f t="shared" si="1"/>
        <v>0</v>
      </c>
      <c r="J13" s="13"/>
      <c r="K13" s="43"/>
    </row>
    <row r="14" spans="1:11" ht="35.25" customHeight="1" thickBot="1">
      <c r="A14" s="141"/>
      <c r="B14" s="115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4" t="s">
        <v>17</v>
      </c>
      <c r="B15" s="103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5"/>
      <c r="B16" s="104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6" t="s">
        <v>18</v>
      </c>
      <c r="B17" s="106" t="s">
        <v>22</v>
      </c>
      <c r="C17" s="6" t="s">
        <v>3</v>
      </c>
      <c r="D17" s="15">
        <f aca="true" t="shared" si="2" ref="D17:D24">SUM(E17:H17)</f>
        <v>512.711</v>
      </c>
      <c r="E17" s="12"/>
      <c r="F17" s="12"/>
      <c r="G17" s="68">
        <v>512.711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5"/>
      <c r="B18" s="107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6" t="s">
        <v>19</v>
      </c>
      <c r="B19" s="108" t="s">
        <v>23</v>
      </c>
      <c r="C19" s="6" t="s">
        <v>3</v>
      </c>
      <c r="D19" s="15">
        <f t="shared" si="2"/>
        <v>2749.399104</v>
      </c>
      <c r="E19" s="70">
        <v>1370.107</v>
      </c>
      <c r="F19" s="12"/>
      <c r="G19" s="67">
        <f>1581.757*0.872</f>
        <v>1379.292104</v>
      </c>
      <c r="H19" s="12"/>
      <c r="I19" s="15">
        <f t="shared" si="1"/>
        <v>3.966</v>
      </c>
      <c r="J19" s="68">
        <v>1.951</v>
      </c>
      <c r="K19" s="71">
        <f>ROUND(2.311*0.872,3)</f>
        <v>2.015</v>
      </c>
    </row>
    <row r="20" spans="1:11" ht="33.75" customHeight="1" thickBot="1">
      <c r="A20" s="144"/>
      <c r="B20" s="100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0" t="s">
        <v>19</v>
      </c>
      <c r="B21" s="96" t="s">
        <v>27</v>
      </c>
      <c r="C21" s="6" t="s">
        <v>3</v>
      </c>
      <c r="D21" s="15">
        <f t="shared" si="2"/>
        <v>202.464896</v>
      </c>
      <c r="E21" s="12"/>
      <c r="F21" s="12"/>
      <c r="G21" s="67">
        <f>1581.757*0.128</f>
        <v>202.464896</v>
      </c>
      <c r="H21" s="12"/>
      <c r="I21" s="15">
        <f t="shared" si="1"/>
        <v>0.296</v>
      </c>
      <c r="J21" s="12"/>
      <c r="K21" s="69">
        <f>ROUND(2.311*0.128,3)</f>
        <v>0.296</v>
      </c>
    </row>
    <row r="22" spans="1:11" ht="32.25" customHeight="1" thickBot="1">
      <c r="A22" s="141"/>
      <c r="B22" s="97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4" t="s">
        <v>20</v>
      </c>
      <c r="B23" s="100" t="s">
        <v>23</v>
      </c>
      <c r="C23" s="5" t="s">
        <v>3</v>
      </c>
      <c r="D23" s="16">
        <f t="shared" si="2"/>
        <v>1075.432</v>
      </c>
      <c r="E23" s="72">
        <v>893.122</v>
      </c>
      <c r="F23" s="17"/>
      <c r="G23" s="72">
        <v>182.31</v>
      </c>
      <c r="H23" s="17"/>
      <c r="I23" s="16">
        <f t="shared" si="1"/>
        <v>1.62</v>
      </c>
      <c r="J23" s="73">
        <v>1.31</v>
      </c>
      <c r="K23" s="74">
        <v>0.31</v>
      </c>
    </row>
    <row r="24" spans="1:11" ht="30" customHeight="1" thickBot="1">
      <c r="A24" s="145"/>
      <c r="B24" s="115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F24" sqref="F2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9.5" customHeight="1" thickBot="1">
      <c r="A3" s="76" t="s">
        <v>33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1" t="s">
        <v>13</v>
      </c>
      <c r="B4" s="134" t="s">
        <v>6</v>
      </c>
      <c r="C4" s="134" t="s">
        <v>8</v>
      </c>
      <c r="D4" s="135" t="s">
        <v>7</v>
      </c>
      <c r="E4" s="136"/>
      <c r="F4" s="136"/>
      <c r="G4" s="136"/>
      <c r="H4" s="137"/>
      <c r="I4" s="135" t="s">
        <v>28</v>
      </c>
      <c r="J4" s="136"/>
      <c r="K4" s="138"/>
    </row>
    <row r="5" spans="1:11" ht="18.75" customHeight="1">
      <c r="A5" s="132"/>
      <c r="B5" s="122"/>
      <c r="C5" s="122"/>
      <c r="D5" s="121" t="s">
        <v>10</v>
      </c>
      <c r="E5" s="124" t="s">
        <v>11</v>
      </c>
      <c r="F5" s="125"/>
      <c r="G5" s="128"/>
      <c r="H5" s="66"/>
      <c r="I5" s="129" t="s">
        <v>10</v>
      </c>
      <c r="J5" s="129" t="s">
        <v>11</v>
      </c>
      <c r="K5" s="139"/>
    </row>
    <row r="6" spans="1:11" ht="19.5" customHeight="1" thickBot="1">
      <c r="A6" s="133"/>
      <c r="B6" s="123"/>
      <c r="C6" s="123"/>
      <c r="D6" s="127"/>
      <c r="E6" s="3" t="s">
        <v>0</v>
      </c>
      <c r="F6" s="3" t="s">
        <v>9</v>
      </c>
      <c r="G6" s="4" t="s">
        <v>1</v>
      </c>
      <c r="H6" s="4" t="s">
        <v>2</v>
      </c>
      <c r="I6" s="130"/>
      <c r="J6" s="34" t="s">
        <v>0</v>
      </c>
      <c r="K6" s="38" t="s">
        <v>24</v>
      </c>
    </row>
    <row r="7" spans="1:11" ht="19.5" customHeight="1">
      <c r="A7" s="140" t="s">
        <v>14</v>
      </c>
      <c r="B7" s="106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1"/>
      <c r="B8" s="107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0" t="s">
        <v>15</v>
      </c>
      <c r="B9" s="106" t="s">
        <v>21</v>
      </c>
      <c r="C9" s="6" t="s">
        <v>3</v>
      </c>
      <c r="D9" s="15">
        <f t="shared" si="0"/>
        <v>5648.074</v>
      </c>
      <c r="E9" s="63">
        <v>4634.735</v>
      </c>
      <c r="F9" s="12"/>
      <c r="G9" s="52">
        <f>14.099+924.894+74.346</f>
        <v>1013.339</v>
      </c>
      <c r="H9" s="12"/>
      <c r="I9" s="15">
        <f t="shared" si="1"/>
        <v>7.13</v>
      </c>
      <c r="J9" s="52">
        <v>7.107</v>
      </c>
      <c r="K9" s="55">
        <v>0.023</v>
      </c>
    </row>
    <row r="10" spans="1:11" ht="32.25" customHeight="1" thickBot="1">
      <c r="A10" s="142"/>
      <c r="B10" s="110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0" t="s">
        <v>16</v>
      </c>
      <c r="B11" s="112" t="s">
        <v>25</v>
      </c>
      <c r="C11" s="6" t="s">
        <v>3</v>
      </c>
      <c r="D11" s="15">
        <f>SUM(E11:H11)</f>
        <v>8598.083999999999</v>
      </c>
      <c r="E11" s="52">
        <v>8461.952</v>
      </c>
      <c r="F11" s="52">
        <v>130.279</v>
      </c>
      <c r="G11" s="52">
        <v>5.853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3"/>
      <c r="B12" s="113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3"/>
      <c r="B13" s="114" t="s">
        <v>26</v>
      </c>
      <c r="C13" s="2" t="s">
        <v>3</v>
      </c>
      <c r="D13" s="16">
        <f>SUM(E13:H13)</f>
        <v>0</v>
      </c>
      <c r="E13" s="61"/>
      <c r="F13" s="61"/>
      <c r="G13" s="61"/>
      <c r="H13" s="61"/>
      <c r="I13" s="24">
        <f t="shared" si="1"/>
        <v>0</v>
      </c>
      <c r="J13" s="13"/>
      <c r="K13" s="43"/>
    </row>
    <row r="14" spans="1:11" ht="35.25" customHeight="1" thickBot="1">
      <c r="A14" s="141"/>
      <c r="B14" s="115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4" t="s">
        <v>17</v>
      </c>
      <c r="B15" s="103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5"/>
      <c r="B16" s="104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6" t="s">
        <v>18</v>
      </c>
      <c r="B17" s="106" t="s">
        <v>22</v>
      </c>
      <c r="C17" s="6" t="s">
        <v>3</v>
      </c>
      <c r="D17" s="15">
        <f aca="true" t="shared" si="2" ref="D17:D24">SUM(E17:H17)</f>
        <v>513.77</v>
      </c>
      <c r="E17" s="12"/>
      <c r="F17" s="12"/>
      <c r="G17" s="52">
        <v>513.77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5"/>
      <c r="B18" s="107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6" t="s">
        <v>19</v>
      </c>
      <c r="B19" s="108" t="s">
        <v>23</v>
      </c>
      <c r="C19" s="6" t="s">
        <v>3</v>
      </c>
      <c r="D19" s="15">
        <f t="shared" si="2"/>
        <v>2946.468096</v>
      </c>
      <c r="E19" s="53">
        <v>1459.082</v>
      </c>
      <c r="F19" s="12"/>
      <c r="G19" s="63">
        <f>1705.718*0.872</f>
        <v>1487.386096</v>
      </c>
      <c r="H19" s="12"/>
      <c r="I19" s="15">
        <f t="shared" si="1"/>
        <v>4.086</v>
      </c>
      <c r="J19" s="52">
        <v>2.017</v>
      </c>
      <c r="K19" s="64">
        <f>ROUND(2.373*0.872,3)</f>
        <v>2.069</v>
      </c>
    </row>
    <row r="20" spans="1:11" ht="33.75" customHeight="1" thickBot="1">
      <c r="A20" s="144"/>
      <c r="B20" s="100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0" t="s">
        <v>19</v>
      </c>
      <c r="B21" s="96" t="s">
        <v>27</v>
      </c>
      <c r="C21" s="6" t="s">
        <v>3</v>
      </c>
      <c r="D21" s="15">
        <f t="shared" si="2"/>
        <v>218.331904</v>
      </c>
      <c r="E21" s="12"/>
      <c r="F21" s="12"/>
      <c r="G21" s="63">
        <f>1705.718*0.128</f>
        <v>218.331904</v>
      </c>
      <c r="H21" s="12"/>
      <c r="I21" s="15">
        <f t="shared" si="1"/>
        <v>0.304</v>
      </c>
      <c r="J21" s="12"/>
      <c r="K21" s="55">
        <f>ROUND(2.373*0.128,3)</f>
        <v>0.304</v>
      </c>
    </row>
    <row r="22" spans="1:11" ht="32.25" customHeight="1" thickBot="1">
      <c r="A22" s="141"/>
      <c r="B22" s="97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4" t="s">
        <v>20</v>
      </c>
      <c r="B23" s="100" t="s">
        <v>23</v>
      </c>
      <c r="C23" s="5" t="s">
        <v>3</v>
      </c>
      <c r="D23" s="16">
        <f t="shared" si="2"/>
        <v>1193.024</v>
      </c>
      <c r="E23" s="57">
        <v>947.384</v>
      </c>
      <c r="F23" s="17"/>
      <c r="G23" s="57">
        <v>245.64</v>
      </c>
      <c r="H23" s="17"/>
      <c r="I23" s="16">
        <f t="shared" si="1"/>
        <v>1.611</v>
      </c>
      <c r="J23" s="58">
        <v>1.301</v>
      </c>
      <c r="K23" s="59">
        <v>0.31</v>
      </c>
    </row>
    <row r="24" spans="1:11" ht="30" customHeight="1" thickBot="1">
      <c r="A24" s="145"/>
      <c r="B24" s="115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G24" sqref="G2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9.5" customHeight="1" thickBot="1">
      <c r="A3" s="76" t="s">
        <v>34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1" t="s">
        <v>13</v>
      </c>
      <c r="B4" s="134" t="s">
        <v>6</v>
      </c>
      <c r="C4" s="134" t="s">
        <v>8</v>
      </c>
      <c r="D4" s="135" t="s">
        <v>7</v>
      </c>
      <c r="E4" s="136"/>
      <c r="F4" s="136"/>
      <c r="G4" s="136"/>
      <c r="H4" s="137"/>
      <c r="I4" s="135" t="s">
        <v>28</v>
      </c>
      <c r="J4" s="136"/>
      <c r="K4" s="138"/>
    </row>
    <row r="5" spans="1:11" ht="18.75" customHeight="1">
      <c r="A5" s="132"/>
      <c r="B5" s="122"/>
      <c r="C5" s="122"/>
      <c r="D5" s="121" t="s">
        <v>10</v>
      </c>
      <c r="E5" s="124" t="s">
        <v>11</v>
      </c>
      <c r="F5" s="125"/>
      <c r="G5" s="128"/>
      <c r="H5" s="77"/>
      <c r="I5" s="129" t="s">
        <v>10</v>
      </c>
      <c r="J5" s="129" t="s">
        <v>11</v>
      </c>
      <c r="K5" s="139"/>
    </row>
    <row r="6" spans="1:11" ht="19.5" customHeight="1" thickBot="1">
      <c r="A6" s="133"/>
      <c r="B6" s="123"/>
      <c r="C6" s="123"/>
      <c r="D6" s="127"/>
      <c r="E6" s="3" t="s">
        <v>0</v>
      </c>
      <c r="F6" s="3" t="s">
        <v>9</v>
      </c>
      <c r="G6" s="4" t="s">
        <v>1</v>
      </c>
      <c r="H6" s="4" t="s">
        <v>2</v>
      </c>
      <c r="I6" s="130"/>
      <c r="J6" s="34" t="s">
        <v>0</v>
      </c>
      <c r="K6" s="38" t="s">
        <v>24</v>
      </c>
    </row>
    <row r="7" spans="1:11" ht="19.5" customHeight="1">
      <c r="A7" s="140" t="s">
        <v>14</v>
      </c>
      <c r="B7" s="106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41"/>
      <c r="B8" s="107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40" t="s">
        <v>15</v>
      </c>
      <c r="B9" s="106" t="s">
        <v>21</v>
      </c>
      <c r="C9" s="6" t="s">
        <v>3</v>
      </c>
      <c r="D9" s="78">
        <f t="shared" si="0"/>
        <v>6218.206999999999</v>
      </c>
      <c r="E9" s="63">
        <v>5047.963</v>
      </c>
      <c r="F9" s="12"/>
      <c r="G9" s="52">
        <f>12.585+1089.318+68.341</f>
        <v>1170.244</v>
      </c>
      <c r="H9" s="12"/>
      <c r="I9" s="15">
        <f t="shared" si="1"/>
        <v>7.54</v>
      </c>
      <c r="J9" s="52">
        <v>7.518</v>
      </c>
      <c r="K9" s="55">
        <v>0.022</v>
      </c>
    </row>
    <row r="10" spans="1:11" ht="32.25" customHeight="1" thickBot="1">
      <c r="A10" s="142"/>
      <c r="B10" s="110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40" t="s">
        <v>16</v>
      </c>
      <c r="B11" s="112" t="s">
        <v>25</v>
      </c>
      <c r="C11" s="6" t="s">
        <v>3</v>
      </c>
      <c r="D11" s="78">
        <f>SUM(E11:H11)</f>
        <v>4098.366000000001</v>
      </c>
      <c r="E11" s="52">
        <v>3961.61</v>
      </c>
      <c r="F11" s="52">
        <v>136.125</v>
      </c>
      <c r="G11" s="52">
        <v>0.631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43"/>
      <c r="B12" s="113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43"/>
      <c r="B13" s="114" t="s">
        <v>26</v>
      </c>
      <c r="C13" s="2" t="s">
        <v>3</v>
      </c>
      <c r="D13" s="16">
        <f>SUM(E13:H13)</f>
        <v>0</v>
      </c>
      <c r="E13" s="61"/>
      <c r="F13" s="61"/>
      <c r="G13" s="61"/>
      <c r="H13" s="61"/>
      <c r="I13" s="24">
        <f t="shared" si="1"/>
        <v>0</v>
      </c>
      <c r="J13" s="13"/>
      <c r="K13" s="43"/>
    </row>
    <row r="14" spans="1:11" ht="35.25" customHeight="1" thickBot="1">
      <c r="A14" s="141"/>
      <c r="B14" s="115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44" t="s">
        <v>17</v>
      </c>
      <c r="B15" s="103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45"/>
      <c r="B16" s="104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46" t="s">
        <v>18</v>
      </c>
      <c r="B17" s="106" t="s">
        <v>22</v>
      </c>
      <c r="C17" s="6" t="s">
        <v>3</v>
      </c>
      <c r="D17" s="15">
        <f aca="true" t="shared" si="2" ref="D17:D24">SUM(E17:H17)</f>
        <v>516.524</v>
      </c>
      <c r="E17" s="12"/>
      <c r="F17" s="12"/>
      <c r="G17" s="52">
        <v>516.524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45"/>
      <c r="B18" s="107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46" t="s">
        <v>19</v>
      </c>
      <c r="B19" s="108" t="s">
        <v>23</v>
      </c>
      <c r="C19" s="6" t="s">
        <v>3</v>
      </c>
      <c r="D19" s="15">
        <f t="shared" si="2"/>
        <v>2985.7483439999996</v>
      </c>
      <c r="E19" s="53">
        <v>1492.73</v>
      </c>
      <c r="F19" s="12"/>
      <c r="G19" s="63">
        <f>1712.177*0.872</f>
        <v>1493.0183439999998</v>
      </c>
      <c r="H19" s="12"/>
      <c r="I19" s="15">
        <f t="shared" si="1"/>
        <v>4.301</v>
      </c>
      <c r="J19" s="52">
        <v>2.141</v>
      </c>
      <c r="K19" s="64">
        <f>ROUND(2.477*0.872,3)</f>
        <v>2.16</v>
      </c>
    </row>
    <row r="20" spans="1:11" ht="33.75" customHeight="1" thickBot="1">
      <c r="A20" s="144"/>
      <c r="B20" s="100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40" t="s">
        <v>19</v>
      </c>
      <c r="B21" s="96" t="s">
        <v>27</v>
      </c>
      <c r="C21" s="6" t="s">
        <v>3</v>
      </c>
      <c r="D21" s="15">
        <f t="shared" si="2"/>
        <v>219.15865599999998</v>
      </c>
      <c r="E21" s="12"/>
      <c r="F21" s="12"/>
      <c r="G21" s="63">
        <f>1712.177*0.128</f>
        <v>219.15865599999998</v>
      </c>
      <c r="H21" s="12"/>
      <c r="I21" s="15">
        <f t="shared" si="1"/>
        <v>0.317</v>
      </c>
      <c r="J21" s="12"/>
      <c r="K21" s="55">
        <f>ROUND(2.477*0.128,3)</f>
        <v>0.317</v>
      </c>
    </row>
    <row r="22" spans="1:11" ht="32.25" customHeight="1" thickBot="1">
      <c r="A22" s="141"/>
      <c r="B22" s="97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44" t="s">
        <v>20</v>
      </c>
      <c r="B23" s="100" t="s">
        <v>23</v>
      </c>
      <c r="C23" s="5" t="s">
        <v>3</v>
      </c>
      <c r="D23" s="16">
        <f t="shared" si="2"/>
        <v>1197.167</v>
      </c>
      <c r="E23" s="57">
        <v>951.739</v>
      </c>
      <c r="F23" s="17"/>
      <c r="G23" s="57">
        <v>245.428</v>
      </c>
      <c r="H23" s="17"/>
      <c r="I23" s="16">
        <f t="shared" si="1"/>
        <v>1.759</v>
      </c>
      <c r="J23" s="58">
        <v>1.399</v>
      </c>
      <c r="K23" s="59">
        <v>0.36</v>
      </c>
    </row>
    <row r="24" spans="1:11" ht="30" customHeight="1" thickBot="1">
      <c r="A24" s="145"/>
      <c r="B24" s="115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I34" sqref="I3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6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5.5" customHeight="1" thickBot="1">
      <c r="A2" s="76" t="s">
        <v>35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1" t="s">
        <v>13</v>
      </c>
      <c r="B3" s="134" t="s">
        <v>6</v>
      </c>
      <c r="C3" s="134" t="s">
        <v>8</v>
      </c>
      <c r="D3" s="135" t="s">
        <v>7</v>
      </c>
      <c r="E3" s="136"/>
      <c r="F3" s="136"/>
      <c r="G3" s="136"/>
      <c r="H3" s="137"/>
      <c r="I3" s="135" t="s">
        <v>28</v>
      </c>
      <c r="J3" s="136"/>
      <c r="K3" s="138"/>
    </row>
    <row r="4" spans="1:11" ht="18.75" customHeight="1">
      <c r="A4" s="132"/>
      <c r="B4" s="122"/>
      <c r="C4" s="122"/>
      <c r="D4" s="121" t="s">
        <v>10</v>
      </c>
      <c r="E4" s="124" t="s">
        <v>11</v>
      </c>
      <c r="F4" s="125"/>
      <c r="G4" s="128"/>
      <c r="H4" s="79"/>
      <c r="I4" s="129" t="s">
        <v>10</v>
      </c>
      <c r="J4" s="129" t="s">
        <v>11</v>
      </c>
      <c r="K4" s="139"/>
    </row>
    <row r="5" spans="1:11" ht="19.5" customHeight="1" thickBot="1">
      <c r="A5" s="133"/>
      <c r="B5" s="123"/>
      <c r="C5" s="123"/>
      <c r="D5" s="127"/>
      <c r="E5" s="3" t="s">
        <v>0</v>
      </c>
      <c r="F5" s="3" t="s">
        <v>9</v>
      </c>
      <c r="G5" s="4" t="s">
        <v>1</v>
      </c>
      <c r="H5" s="4" t="s">
        <v>2</v>
      </c>
      <c r="I5" s="130"/>
      <c r="J5" s="34" t="s">
        <v>0</v>
      </c>
      <c r="K5" s="38" t="s">
        <v>24</v>
      </c>
    </row>
    <row r="6" spans="1:11" ht="19.5" customHeight="1">
      <c r="A6" s="140" t="s">
        <v>14</v>
      </c>
      <c r="B6" s="106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1"/>
      <c r="B7" s="107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0" t="s">
        <v>15</v>
      </c>
      <c r="B8" s="106" t="s">
        <v>21</v>
      </c>
      <c r="C8" s="6" t="s">
        <v>3</v>
      </c>
      <c r="D8" s="78">
        <f t="shared" si="0"/>
        <v>6324.496</v>
      </c>
      <c r="E8" s="63">
        <v>4992.943</v>
      </c>
      <c r="F8" s="12"/>
      <c r="G8" s="52">
        <f>20.41+1239.816+71.327</f>
        <v>1331.553</v>
      </c>
      <c r="H8" s="12"/>
      <c r="I8" s="15">
        <f t="shared" si="1"/>
        <v>7.585999999999999</v>
      </c>
      <c r="J8" s="52">
        <v>7.547</v>
      </c>
      <c r="K8" s="55">
        <v>0.039</v>
      </c>
    </row>
    <row r="9" spans="1:11" ht="32.25" customHeight="1" thickBot="1">
      <c r="A9" s="142"/>
      <c r="B9" s="110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0" t="s">
        <v>16</v>
      </c>
      <c r="B10" s="112" t="s">
        <v>25</v>
      </c>
      <c r="C10" s="6" t="s">
        <v>3</v>
      </c>
      <c r="D10" s="78">
        <f>SUM(E10:H10)</f>
        <v>217.14</v>
      </c>
      <c r="E10" s="52">
        <v>52.272</v>
      </c>
      <c r="F10" s="52">
        <v>164.165</v>
      </c>
      <c r="G10" s="52">
        <v>0.703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3"/>
      <c r="B11" s="113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3"/>
      <c r="B12" s="114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1"/>
      <c r="B13" s="115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4" t="s">
        <v>17</v>
      </c>
      <c r="B14" s="103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5"/>
      <c r="B15" s="104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16.5" customHeight="1">
      <c r="A16" s="146" t="s">
        <v>18</v>
      </c>
      <c r="B16" s="106" t="s">
        <v>22</v>
      </c>
      <c r="C16" s="6" t="s">
        <v>3</v>
      </c>
      <c r="D16" s="15">
        <f aca="true" t="shared" si="2" ref="D16:D25">SUM(E16:H16)</f>
        <v>540.157</v>
      </c>
      <c r="E16" s="12"/>
      <c r="F16" s="12"/>
      <c r="G16" s="52">
        <v>540.157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45"/>
      <c r="B17" s="107"/>
      <c r="C17" s="9" t="s">
        <v>4</v>
      </c>
      <c r="D17" s="19">
        <f t="shared" si="2"/>
        <v>0</v>
      </c>
      <c r="E17" s="14"/>
      <c r="F17" s="14"/>
      <c r="G17" s="14"/>
      <c r="H17" s="22"/>
      <c r="I17" s="16">
        <f t="shared" si="1"/>
        <v>0</v>
      </c>
      <c r="J17" s="14"/>
      <c r="K17" s="44"/>
    </row>
    <row r="18" spans="1:11" ht="18" customHeight="1">
      <c r="A18" s="146" t="s">
        <v>19</v>
      </c>
      <c r="B18" s="108" t="s">
        <v>23</v>
      </c>
      <c r="C18" s="6" t="s">
        <v>3</v>
      </c>
      <c r="D18" s="15">
        <f t="shared" si="2"/>
        <v>3189.722496</v>
      </c>
      <c r="E18" s="53">
        <v>1634.364</v>
      </c>
      <c r="F18" s="12"/>
      <c r="G18" s="63">
        <f>1783.668*0.872</f>
        <v>1555.3584959999998</v>
      </c>
      <c r="H18" s="12"/>
      <c r="I18" s="15">
        <f t="shared" si="1"/>
        <v>4.441</v>
      </c>
      <c r="J18" s="52">
        <v>2.271</v>
      </c>
      <c r="K18" s="64">
        <f>ROUND(2.489*0.872,3)</f>
        <v>2.17</v>
      </c>
    </row>
    <row r="19" spans="1:11" ht="33.75" customHeight="1" thickBot="1">
      <c r="A19" s="144"/>
      <c r="B19" s="100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40" t="s">
        <v>19</v>
      </c>
      <c r="B20" s="96" t="s">
        <v>27</v>
      </c>
      <c r="C20" s="6" t="s">
        <v>3</v>
      </c>
      <c r="D20" s="15">
        <f t="shared" si="2"/>
        <v>228.309504</v>
      </c>
      <c r="E20" s="12"/>
      <c r="F20" s="12"/>
      <c r="G20" s="63">
        <f>1783.668*0.128</f>
        <v>228.309504</v>
      </c>
      <c r="H20" s="12"/>
      <c r="I20" s="15">
        <f t="shared" si="1"/>
        <v>0.319</v>
      </c>
      <c r="J20" s="12"/>
      <c r="K20" s="55">
        <f>ROUND(2.489*0.128,3)</f>
        <v>0.319</v>
      </c>
    </row>
    <row r="21" spans="1:11" ht="32.25" customHeight="1" thickBot="1">
      <c r="A21" s="141"/>
      <c r="B21" s="97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44" t="s">
        <v>20</v>
      </c>
      <c r="B22" s="100" t="s">
        <v>23</v>
      </c>
      <c r="C22" s="5" t="s">
        <v>3</v>
      </c>
      <c r="D22" s="16">
        <f t="shared" si="2"/>
        <v>1246.027</v>
      </c>
      <c r="E22" s="80">
        <v>1010.276</v>
      </c>
      <c r="F22" s="17"/>
      <c r="G22" s="57">
        <v>235.751</v>
      </c>
      <c r="H22" s="17"/>
      <c r="I22" s="16">
        <f t="shared" si="1"/>
        <v>1.7839999999999998</v>
      </c>
      <c r="J22" s="58">
        <v>1.424</v>
      </c>
      <c r="K22" s="59">
        <v>0.36</v>
      </c>
    </row>
    <row r="23" spans="1:11" ht="30" customHeight="1" thickBot="1">
      <c r="A23" s="145"/>
      <c r="B23" s="115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7" t="s">
        <v>36</v>
      </c>
      <c r="B24" s="149" t="s">
        <v>37</v>
      </c>
      <c r="C24" s="5" t="s">
        <v>3</v>
      </c>
      <c r="D24" s="84">
        <f t="shared" si="2"/>
        <v>8692</v>
      </c>
      <c r="E24" s="80">
        <v>8692</v>
      </c>
      <c r="F24" s="57"/>
      <c r="G24" s="57"/>
      <c r="H24" s="57"/>
      <c r="I24" s="16">
        <f>SUM(J24:K24)</f>
        <v>13.099</v>
      </c>
      <c r="J24" s="58">
        <v>13.099</v>
      </c>
      <c r="K24" s="59"/>
    </row>
    <row r="25" spans="1:11" ht="30.75" customHeight="1" thickBot="1">
      <c r="A25" s="148"/>
      <c r="B25" s="150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15" sqref="C1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6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5.5" customHeight="1" thickBot="1">
      <c r="A2" s="76" t="s">
        <v>38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1" t="s">
        <v>13</v>
      </c>
      <c r="B3" s="134" t="s">
        <v>6</v>
      </c>
      <c r="C3" s="134" t="s">
        <v>8</v>
      </c>
      <c r="D3" s="135" t="s">
        <v>7</v>
      </c>
      <c r="E3" s="136"/>
      <c r="F3" s="136"/>
      <c r="G3" s="136"/>
      <c r="H3" s="137"/>
      <c r="I3" s="135" t="s">
        <v>28</v>
      </c>
      <c r="J3" s="136"/>
      <c r="K3" s="138"/>
    </row>
    <row r="4" spans="1:11" ht="18.75" customHeight="1">
      <c r="A4" s="132"/>
      <c r="B4" s="122"/>
      <c r="C4" s="122"/>
      <c r="D4" s="121" t="s">
        <v>10</v>
      </c>
      <c r="E4" s="124" t="s">
        <v>11</v>
      </c>
      <c r="F4" s="125"/>
      <c r="G4" s="128"/>
      <c r="H4" s="85"/>
      <c r="I4" s="129" t="s">
        <v>10</v>
      </c>
      <c r="J4" s="129" t="s">
        <v>11</v>
      </c>
      <c r="K4" s="139"/>
    </row>
    <row r="5" spans="1:11" ht="19.5" customHeight="1" thickBot="1">
      <c r="A5" s="133"/>
      <c r="B5" s="123"/>
      <c r="C5" s="123"/>
      <c r="D5" s="127"/>
      <c r="E5" s="3" t="s">
        <v>0</v>
      </c>
      <c r="F5" s="3" t="s">
        <v>9</v>
      </c>
      <c r="G5" s="4" t="s">
        <v>1</v>
      </c>
      <c r="H5" s="4" t="s">
        <v>2</v>
      </c>
      <c r="I5" s="130"/>
      <c r="J5" s="34" t="s">
        <v>0</v>
      </c>
      <c r="K5" s="38" t="s">
        <v>24</v>
      </c>
    </row>
    <row r="6" spans="1:11" ht="19.5" customHeight="1">
      <c r="A6" s="140" t="s">
        <v>14</v>
      </c>
      <c r="B6" s="106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1"/>
      <c r="B7" s="107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0" t="s">
        <v>15</v>
      </c>
      <c r="B8" s="106" t="s">
        <v>21</v>
      </c>
      <c r="C8" s="6" t="s">
        <v>3</v>
      </c>
      <c r="D8" s="78">
        <f t="shared" si="0"/>
        <v>6602.933000000001</v>
      </c>
      <c r="E8" s="63">
        <v>5248.453</v>
      </c>
      <c r="F8" s="12"/>
      <c r="G8" s="52">
        <f>23.34+1261.71+69.43</f>
        <v>1354.48</v>
      </c>
      <c r="H8" s="12"/>
      <c r="I8" s="15">
        <f t="shared" si="1"/>
        <v>8.17</v>
      </c>
      <c r="J8" s="52">
        <v>8.128</v>
      </c>
      <c r="K8" s="55">
        <v>0.042</v>
      </c>
    </row>
    <row r="9" spans="1:11" ht="32.25" customHeight="1" thickBot="1">
      <c r="A9" s="142"/>
      <c r="B9" s="110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0" t="s">
        <v>16</v>
      </c>
      <c r="B10" s="112" t="s">
        <v>25</v>
      </c>
      <c r="C10" s="6" t="s">
        <v>3</v>
      </c>
      <c r="D10" s="78">
        <f>SUM(E10:H10)</f>
        <v>157.40699999999998</v>
      </c>
      <c r="E10" s="52">
        <v>0</v>
      </c>
      <c r="F10" s="52">
        <v>156.755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3"/>
      <c r="B11" s="113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3"/>
      <c r="B12" s="114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1"/>
      <c r="B13" s="115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4" t="s">
        <v>17</v>
      </c>
      <c r="B14" s="103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5"/>
      <c r="B15" s="104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16.5" customHeight="1">
      <c r="A16" s="146" t="s">
        <v>18</v>
      </c>
      <c r="B16" s="106" t="s">
        <v>22</v>
      </c>
      <c r="C16" s="6" t="s">
        <v>3</v>
      </c>
      <c r="D16" s="15">
        <f aca="true" t="shared" si="2" ref="D16:D25">SUM(E16:H16)</f>
        <v>543.469</v>
      </c>
      <c r="E16" s="12"/>
      <c r="F16" s="12"/>
      <c r="G16" s="52">
        <v>543.469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45"/>
      <c r="B17" s="107"/>
      <c r="C17" s="9" t="s">
        <v>4</v>
      </c>
      <c r="D17" s="19">
        <f t="shared" si="2"/>
        <v>0</v>
      </c>
      <c r="E17" s="14"/>
      <c r="F17" s="14"/>
      <c r="G17" s="62"/>
      <c r="H17" s="22"/>
      <c r="I17" s="16">
        <f t="shared" si="1"/>
        <v>0</v>
      </c>
      <c r="J17" s="14"/>
      <c r="K17" s="44"/>
    </row>
    <row r="18" spans="1:11" ht="18" customHeight="1">
      <c r="A18" s="146" t="s">
        <v>19</v>
      </c>
      <c r="B18" s="108" t="s">
        <v>23</v>
      </c>
      <c r="C18" s="6" t="s">
        <v>3</v>
      </c>
      <c r="D18" s="15">
        <f t="shared" si="2"/>
        <v>3235.617024</v>
      </c>
      <c r="E18" s="53">
        <v>1695.018</v>
      </c>
      <c r="F18" s="12"/>
      <c r="G18" s="63">
        <f>1766.742*0.872</f>
        <v>1540.5990239999999</v>
      </c>
      <c r="H18" s="12"/>
      <c r="I18" s="15">
        <f t="shared" si="1"/>
        <v>4.418</v>
      </c>
      <c r="J18" s="52">
        <v>2.298</v>
      </c>
      <c r="K18" s="64">
        <f>ROUND(2.431*0.872,3)</f>
        <v>2.12</v>
      </c>
    </row>
    <row r="19" spans="1:11" ht="33.75" customHeight="1" thickBot="1">
      <c r="A19" s="144"/>
      <c r="B19" s="100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40" t="s">
        <v>19</v>
      </c>
      <c r="B20" s="96" t="s">
        <v>27</v>
      </c>
      <c r="C20" s="6" t="s">
        <v>3</v>
      </c>
      <c r="D20" s="15">
        <f t="shared" si="2"/>
        <v>226.142976</v>
      </c>
      <c r="E20" s="12"/>
      <c r="F20" s="12"/>
      <c r="G20" s="63">
        <f>1766.742*0.128</f>
        <v>226.142976</v>
      </c>
      <c r="H20" s="12"/>
      <c r="I20" s="15">
        <f t="shared" si="1"/>
        <v>0.311</v>
      </c>
      <c r="J20" s="12"/>
      <c r="K20" s="55">
        <f>ROUND(2.431*0.128,3)</f>
        <v>0.311</v>
      </c>
    </row>
    <row r="21" spans="1:11" ht="32.25" customHeight="1" thickBot="1">
      <c r="A21" s="141"/>
      <c r="B21" s="97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44" t="s">
        <v>20</v>
      </c>
      <c r="B22" s="100" t="s">
        <v>23</v>
      </c>
      <c r="C22" s="5" t="s">
        <v>3</v>
      </c>
      <c r="D22" s="16">
        <f t="shared" si="2"/>
        <v>1236.988</v>
      </c>
      <c r="E22" s="80">
        <v>1006.254</v>
      </c>
      <c r="F22" s="17"/>
      <c r="G22" s="57">
        <v>230.734</v>
      </c>
      <c r="H22" s="17"/>
      <c r="I22" s="16">
        <f t="shared" si="1"/>
        <v>1.716</v>
      </c>
      <c r="J22" s="58">
        <v>1.375</v>
      </c>
      <c r="K22" s="59">
        <v>0.341</v>
      </c>
    </row>
    <row r="23" spans="1:11" ht="30" customHeight="1" thickBot="1">
      <c r="A23" s="145"/>
      <c r="B23" s="115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7" t="s">
        <v>36</v>
      </c>
      <c r="B24" s="149" t="s">
        <v>37</v>
      </c>
      <c r="C24" s="5" t="s">
        <v>3</v>
      </c>
      <c r="D24" s="84">
        <f t="shared" si="2"/>
        <v>8007.65</v>
      </c>
      <c r="E24" s="80">
        <v>8007.65</v>
      </c>
      <c r="F24" s="57"/>
      <c r="G24" s="57"/>
      <c r="H24" s="57"/>
      <c r="I24" s="16">
        <f>SUM(J24:K24)</f>
        <v>12.9</v>
      </c>
      <c r="J24" s="58">
        <v>12.9</v>
      </c>
      <c r="K24" s="59"/>
    </row>
    <row r="25" spans="1:11" ht="30.75" customHeight="1" thickBot="1">
      <c r="A25" s="148"/>
      <c r="B25" s="150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12" sqref="C1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16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5.5" customHeight="1" thickBot="1">
      <c r="A2" s="76" t="s">
        <v>39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1" t="s">
        <v>13</v>
      </c>
      <c r="B3" s="134" t="s">
        <v>6</v>
      </c>
      <c r="C3" s="134" t="s">
        <v>8</v>
      </c>
      <c r="D3" s="135" t="s">
        <v>7</v>
      </c>
      <c r="E3" s="136"/>
      <c r="F3" s="136"/>
      <c r="G3" s="136"/>
      <c r="H3" s="137"/>
      <c r="I3" s="135" t="s">
        <v>28</v>
      </c>
      <c r="J3" s="136"/>
      <c r="K3" s="138"/>
    </row>
    <row r="4" spans="1:11" ht="18.75" customHeight="1">
      <c r="A4" s="132"/>
      <c r="B4" s="122"/>
      <c r="C4" s="122"/>
      <c r="D4" s="121" t="s">
        <v>10</v>
      </c>
      <c r="E4" s="124" t="s">
        <v>11</v>
      </c>
      <c r="F4" s="125"/>
      <c r="G4" s="128"/>
      <c r="H4" s="86"/>
      <c r="I4" s="129" t="s">
        <v>10</v>
      </c>
      <c r="J4" s="129" t="s">
        <v>11</v>
      </c>
      <c r="K4" s="139"/>
    </row>
    <row r="5" spans="1:11" ht="19.5" customHeight="1" thickBot="1">
      <c r="A5" s="133"/>
      <c r="B5" s="123"/>
      <c r="C5" s="123"/>
      <c r="D5" s="127"/>
      <c r="E5" s="3" t="s">
        <v>0</v>
      </c>
      <c r="F5" s="3" t="s">
        <v>9</v>
      </c>
      <c r="G5" s="4" t="s">
        <v>1</v>
      </c>
      <c r="H5" s="4" t="s">
        <v>2</v>
      </c>
      <c r="I5" s="130"/>
      <c r="J5" s="34" t="s">
        <v>0</v>
      </c>
      <c r="K5" s="38" t="s">
        <v>24</v>
      </c>
    </row>
    <row r="6" spans="1:11" ht="19.5" customHeight="1">
      <c r="A6" s="140" t="s">
        <v>14</v>
      </c>
      <c r="B6" s="106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41"/>
      <c r="B7" s="107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40" t="s">
        <v>15</v>
      </c>
      <c r="B8" s="106" t="s">
        <v>21</v>
      </c>
      <c r="C8" s="6" t="s">
        <v>3</v>
      </c>
      <c r="D8" s="78">
        <f t="shared" si="0"/>
        <v>6450.394</v>
      </c>
      <c r="E8" s="63">
        <v>5059.139</v>
      </c>
      <c r="F8" s="52"/>
      <c r="G8" s="52">
        <f>26.142+1295.124+69.989</f>
        <v>1391.255</v>
      </c>
      <c r="H8" s="52"/>
      <c r="I8" s="78">
        <f t="shared" si="1"/>
        <v>8.408999999999999</v>
      </c>
      <c r="J8" s="52">
        <v>8.357</v>
      </c>
      <c r="K8" s="55">
        <v>0.052</v>
      </c>
    </row>
    <row r="9" spans="1:11" ht="32.25" customHeight="1" thickBot="1">
      <c r="A9" s="142"/>
      <c r="B9" s="110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40" t="s">
        <v>16</v>
      </c>
      <c r="B10" s="112" t="s">
        <v>25</v>
      </c>
      <c r="C10" s="6" t="s">
        <v>3</v>
      </c>
      <c r="D10" s="78">
        <f>SUM(E10:H10)</f>
        <v>161.969</v>
      </c>
      <c r="E10" s="52">
        <v>0</v>
      </c>
      <c r="F10" s="52">
        <v>161.338</v>
      </c>
      <c r="G10" s="52">
        <v>0.631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43"/>
      <c r="B11" s="113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43"/>
      <c r="B12" s="114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41"/>
      <c r="B13" s="115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44" t="s">
        <v>17</v>
      </c>
      <c r="B14" s="103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45"/>
      <c r="B15" s="104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46" t="s">
        <v>18</v>
      </c>
      <c r="B16" s="106" t="s">
        <v>22</v>
      </c>
      <c r="C16" s="6" t="s">
        <v>3</v>
      </c>
      <c r="D16" s="15">
        <f aca="true" t="shared" si="2" ref="D16:D25">SUM(E16:H16)</f>
        <v>524.779</v>
      </c>
      <c r="E16" s="12"/>
      <c r="F16" s="12"/>
      <c r="G16" s="52">
        <v>524.779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45"/>
      <c r="B17" s="107"/>
      <c r="C17" s="9" t="s">
        <v>4</v>
      </c>
      <c r="D17" s="19">
        <f t="shared" si="2"/>
        <v>0</v>
      </c>
      <c r="E17" s="14"/>
      <c r="F17" s="14"/>
      <c r="G17" s="62"/>
      <c r="H17" s="22"/>
      <c r="I17" s="16">
        <f t="shared" si="1"/>
        <v>0</v>
      </c>
      <c r="J17" s="14"/>
      <c r="K17" s="44"/>
    </row>
    <row r="18" spans="1:11" ht="19.5" customHeight="1">
      <c r="A18" s="146" t="s">
        <v>19</v>
      </c>
      <c r="B18" s="108" t="s">
        <v>23</v>
      </c>
      <c r="C18" s="6" t="s">
        <v>3</v>
      </c>
      <c r="D18" s="15">
        <f t="shared" si="2"/>
        <v>3157.739504</v>
      </c>
      <c r="E18" s="63">
        <v>1704.153</v>
      </c>
      <c r="F18" s="12"/>
      <c r="G18" s="63">
        <f>1666.957*0.872</f>
        <v>1453.586504</v>
      </c>
      <c r="H18" s="12"/>
      <c r="I18" s="15">
        <f t="shared" si="1"/>
        <v>4.513</v>
      </c>
      <c r="J18" s="52">
        <v>2.439</v>
      </c>
      <c r="K18" s="64">
        <f>ROUND(2.379*0.872,3)</f>
        <v>2.074</v>
      </c>
    </row>
    <row r="19" spans="1:11" ht="33.75" customHeight="1" thickBot="1">
      <c r="A19" s="144"/>
      <c r="B19" s="100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40" t="s">
        <v>19</v>
      </c>
      <c r="B20" s="96" t="s">
        <v>27</v>
      </c>
      <c r="C20" s="6" t="s">
        <v>3</v>
      </c>
      <c r="D20" s="15">
        <f t="shared" si="2"/>
        <v>213.37049600000003</v>
      </c>
      <c r="E20" s="12"/>
      <c r="F20" s="12"/>
      <c r="G20" s="63">
        <f>1666.957*0.128</f>
        <v>213.37049600000003</v>
      </c>
      <c r="H20" s="12"/>
      <c r="I20" s="15">
        <f t="shared" si="1"/>
        <v>0.305</v>
      </c>
      <c r="J20" s="12"/>
      <c r="K20" s="55">
        <f>ROUND(2.379*0.128,3)</f>
        <v>0.305</v>
      </c>
    </row>
    <row r="21" spans="1:11" ht="32.25" customHeight="1" thickBot="1">
      <c r="A21" s="141"/>
      <c r="B21" s="97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44" t="s">
        <v>20</v>
      </c>
      <c r="B22" s="100" t="s">
        <v>23</v>
      </c>
      <c r="C22" s="5" t="s">
        <v>3</v>
      </c>
      <c r="D22" s="16">
        <f t="shared" si="2"/>
        <v>1196.685</v>
      </c>
      <c r="E22" s="87">
        <v>956.485</v>
      </c>
      <c r="F22" s="17"/>
      <c r="G22" s="58">
        <v>240.2</v>
      </c>
      <c r="H22" s="17"/>
      <c r="I22" s="16">
        <f t="shared" si="1"/>
        <v>1.717</v>
      </c>
      <c r="J22" s="58">
        <v>1.377</v>
      </c>
      <c r="K22" s="59">
        <v>0.34</v>
      </c>
    </row>
    <row r="23" spans="1:11" ht="30" customHeight="1" thickBot="1">
      <c r="A23" s="145"/>
      <c r="B23" s="115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7" t="s">
        <v>36</v>
      </c>
      <c r="B24" s="149" t="s">
        <v>37</v>
      </c>
      <c r="C24" s="5" t="s">
        <v>3</v>
      </c>
      <c r="D24" s="84">
        <f t="shared" si="2"/>
        <v>10023.009</v>
      </c>
      <c r="E24" s="87">
        <v>10023.009</v>
      </c>
      <c r="F24" s="57"/>
      <c r="G24" s="57"/>
      <c r="H24" s="57"/>
      <c r="I24" s="16">
        <f>SUM(J24:K24)</f>
        <v>16.869</v>
      </c>
      <c r="J24" s="58">
        <v>16.869</v>
      </c>
      <c r="K24" s="59"/>
    </row>
    <row r="25" spans="1:11" ht="30.75" customHeight="1" thickBot="1">
      <c r="A25" s="148"/>
      <c r="B25" s="150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Д.Бузыкин</cp:lastModifiedBy>
  <cp:lastPrinted>2020-03-05T11:11:30Z</cp:lastPrinted>
  <dcterms:created xsi:type="dcterms:W3CDTF">2010-10-28T06:49:01Z</dcterms:created>
  <dcterms:modified xsi:type="dcterms:W3CDTF">2020-12-09T04:59:34Z</dcterms:modified>
  <cp:category/>
  <cp:version/>
  <cp:contentType/>
  <cp:contentStatus/>
</cp:coreProperties>
</file>