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activeTab="4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K18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<sst xmlns="http://schemas.openxmlformats.org/spreadsheetml/2006/main" count="280" uniqueCount="37">
  <si>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</si>
  <si>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</si>
  <si>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</si>
  <si>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</si>
  <si>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</si>
  <si>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</si>
  <si>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</si>
  <si>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</si>
  <si>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</si>
  <si>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</si>
  <si>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</si>
  <si>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</si>
  <si>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</si>
  <si>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</si>
  <si>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</si>
  <si>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</si>
  <si>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</si>
  <si>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</si>
  <si>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</si>
  <si>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</si>
  <si>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</si>
  <si>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</si>
  <si>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</si>
  <si>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</si>
  <si>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</si>
  <si>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</si>
  <si>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</si>
  <si>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</si>
  <si>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Нижегородская обл.</t>
  </si>
  <si>
    <t>ПАО "МРСК Центра и Приволжья Нижновэнерго"</t>
  </si>
  <si>
    <t>Январь 2021 год</t>
  </si>
  <si>
    <t>г. Санкт-Петербург</t>
  </si>
  <si>
    <t>ПАО "Россети Ленэнерго"</t>
  </si>
  <si>
    <t>Февраль 2021 год</t>
  </si>
  <si>
    <t>Март 2021 год</t>
  </si>
  <si>
    <t>Апрель 2021 год</t>
  </si>
  <si>
    <t>Май 2021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</si>
</sst>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5" xfId="0" applyNumberFormat="1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172" fontId="46" fillId="0" borderId="14" xfId="0" applyNumberFormat="1" applyFont="1" applyFill="1" applyBorder="1" applyAlignment="1">
      <alignment horizontal="center"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172" fontId="46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/>
    </xf>
    <xf numFmtId="0" fontId="46" fillId="0" borderId="16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172" fontId="46" fillId="0" borderId="21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22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/>
    </xf>
    <xf numFmtId="172" fontId="46" fillId="33" borderId="14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18" xfId="0" applyNumberFormat="1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5" xfId="0" applyNumberFormat="1" applyFont="1" applyFill="1" applyBorder="1" applyAlignment="1">
      <alignment horizontal="left" vertical="center" wrapText="1"/>
    </xf>
    <xf numFmtId="172" fontId="46" fillId="33" borderId="21" xfId="0" applyNumberFormat="1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28" xfId="0" applyNumberFormat="1" applyFont="1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37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6" fillId="0" borderId="35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7"/>
  <sheetViews>
    <sheetView zoomScale="85" zoomScaleNormal="85" zoomScalePageLayoutView="0" workbookViewId="0" topLeftCell="A1">
      <selection activeCell="D19" sqref="D19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73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25.5" customHeight="1" thickBot="1">
      <c r="A2" s="47" t="s">
        <v>30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76" t="s">
        <v>13</v>
      </c>
      <c r="B3" s="79" t="s">
        <v>6</v>
      </c>
      <c r="C3" s="79" t="s">
        <v>8</v>
      </c>
      <c r="D3" s="82" t="s">
        <v>7</v>
      </c>
      <c r="E3" s="83"/>
      <c r="F3" s="83"/>
      <c r="G3" s="83"/>
      <c r="H3" s="84"/>
      <c r="I3" s="82" t="s">
        <v>27</v>
      </c>
      <c r="J3" s="83"/>
      <c r="K3" s="85"/>
    </row>
    <row r="4" spans="1:11" ht="18.75" customHeight="1">
      <c r="A4" s="77"/>
      <c r="B4" s="80"/>
      <c r="C4" s="80"/>
      <c r="D4" s="86" t="s">
        <v>10</v>
      </c>
      <c r="E4" s="88" t="s">
        <v>11</v>
      </c>
      <c r="F4" s="89"/>
      <c r="G4" s="90"/>
      <c r="H4" s="59"/>
      <c r="I4" s="91" t="s">
        <v>10</v>
      </c>
      <c r="J4" s="91" t="s">
        <v>11</v>
      </c>
      <c r="K4" s="92"/>
    </row>
    <row r="5" spans="1:11" ht="19.5" customHeight="1" thickBot="1">
      <c r="A5" s="78"/>
      <c r="B5" s="81"/>
      <c r="C5" s="81"/>
      <c r="D5" s="87"/>
      <c r="E5" s="3" t="s">
        <v>0</v>
      </c>
      <c r="F5" s="3" t="s">
        <v>9</v>
      </c>
      <c r="G5" s="4" t="s">
        <v>1</v>
      </c>
      <c r="H5" s="4" t="s">
        <v>2</v>
      </c>
      <c r="I5" s="110"/>
      <c r="J5" s="28" t="s">
        <v>0</v>
      </c>
      <c r="K5" s="31" t="s">
        <v>23</v>
      </c>
    </row>
    <row r="6" spans="1:11" ht="19.5" customHeight="1">
      <c r="A6" s="93" t="s">
        <v>14</v>
      </c>
      <c r="B6" s="95" t="s">
        <v>12</v>
      </c>
      <c r="C6" s="6" t="s">
        <v>3</v>
      </c>
      <c r="D6" s="48">
        <f aca="true" t="shared" si="0" ref="D6:D1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4"/>
      <c r="B7" s="96"/>
      <c r="C7" s="9" t="s">
        <v>4</v>
      </c>
      <c r="D7" s="49">
        <f t="shared" si="0"/>
        <v>0</v>
      </c>
      <c r="E7" s="10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93" t="s">
        <v>15</v>
      </c>
      <c r="B8" s="95" t="s">
        <v>20</v>
      </c>
      <c r="C8" s="6" t="s">
        <v>3</v>
      </c>
      <c r="D8" s="48">
        <f t="shared" si="0"/>
        <v>5724.747</v>
      </c>
      <c r="E8" s="61">
        <v>4908.098</v>
      </c>
      <c r="F8" s="40"/>
      <c r="G8" s="40">
        <f>32.752+692.532+91.365</f>
        <v>816.649</v>
      </c>
      <c r="H8" s="40"/>
      <c r="I8" s="48">
        <f t="shared" si="1"/>
        <v>7.031000000000001</v>
      </c>
      <c r="J8" s="40">
        <v>6.98</v>
      </c>
      <c r="K8" s="41">
        <v>0.051000000000000004</v>
      </c>
    </row>
    <row r="9" spans="1:11" ht="32.25" customHeight="1" thickBot="1">
      <c r="A9" s="97"/>
      <c r="B9" s="98"/>
      <c r="C9" s="29" t="s">
        <v>4</v>
      </c>
      <c r="D9" s="49">
        <f t="shared" si="0"/>
        <v>0</v>
      </c>
      <c r="E9" s="20"/>
      <c r="F9" s="20"/>
      <c r="G9" s="20"/>
      <c r="H9" s="21"/>
      <c r="I9" s="22">
        <f t="shared" si="1"/>
        <v>0</v>
      </c>
      <c r="J9" s="20"/>
      <c r="K9" s="34"/>
    </row>
    <row r="10" spans="1:11" ht="18.75" customHeight="1">
      <c r="A10" s="93" t="s">
        <v>16</v>
      </c>
      <c r="B10" s="104" t="s">
        <v>24</v>
      </c>
      <c r="C10" s="6" t="s">
        <v>3</v>
      </c>
      <c r="D10" s="48">
        <f>SUM(E10:H10)</f>
        <v>218.103</v>
      </c>
      <c r="E10" s="40">
        <v>0</v>
      </c>
      <c r="F10" s="40">
        <v>217.449</v>
      </c>
      <c r="G10" s="40">
        <v>0.654</v>
      </c>
      <c r="H10" s="40">
        <v>0</v>
      </c>
      <c r="I10" s="15">
        <f t="shared" si="1"/>
        <v>0</v>
      </c>
      <c r="J10" s="12"/>
      <c r="K10" s="35"/>
    </row>
    <row r="11" spans="1:13" ht="33.75" customHeight="1">
      <c r="A11" s="103"/>
      <c r="B11" s="105"/>
      <c r="C11" s="2" t="s">
        <v>4</v>
      </c>
      <c r="D11" s="57">
        <f t="shared" si="0"/>
        <v>0</v>
      </c>
      <c r="E11" s="45"/>
      <c r="F11" s="45"/>
      <c r="G11" s="45"/>
      <c r="H11" s="45"/>
      <c r="I11" s="23">
        <f t="shared" si="1"/>
        <v>0</v>
      </c>
      <c r="J11" s="13"/>
      <c r="K11" s="36"/>
      <c r="M11" s="30"/>
    </row>
    <row r="12" spans="1:11" ht="24" customHeight="1">
      <c r="A12" s="103"/>
      <c r="B12" s="106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23">
        <f t="shared" si="1"/>
        <v>0</v>
      </c>
      <c r="J12" s="13"/>
      <c r="K12" s="36"/>
    </row>
    <row r="13" spans="1:11" ht="35.25" customHeight="1" thickBot="1">
      <c r="A13" s="94"/>
      <c r="B13" s="107"/>
      <c r="C13" s="9" t="s">
        <v>4</v>
      </c>
      <c r="D13" s="49">
        <f t="shared" si="0"/>
        <v>0</v>
      </c>
      <c r="E13" s="46"/>
      <c r="F13" s="46"/>
      <c r="G13" s="46"/>
      <c r="H13" s="46"/>
      <c r="I13" s="18">
        <f>SUM(J13:K13)</f>
        <v>0</v>
      </c>
      <c r="J13" s="14"/>
      <c r="K13" s="37"/>
    </row>
    <row r="14" spans="1:11" ht="20.25" customHeight="1">
      <c r="A14" s="108" t="s">
        <v>17</v>
      </c>
      <c r="B14" s="95" t="s">
        <v>21</v>
      </c>
      <c r="C14" s="6" t="s">
        <v>3</v>
      </c>
      <c r="D14" s="48">
        <f aca="true" t="shared" si="2" ref="D14:D23">SUM(E14:H14)</f>
        <v>563.236</v>
      </c>
      <c r="E14" s="40"/>
      <c r="F14" s="40"/>
      <c r="G14" s="40">
        <v>563.236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9"/>
      <c r="B15" s="96"/>
      <c r="C15" s="9" t="s">
        <v>4</v>
      </c>
      <c r="D15" s="49">
        <f t="shared" si="2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108" t="s">
        <v>18</v>
      </c>
      <c r="B16" s="112" t="s">
        <v>22</v>
      </c>
      <c r="C16" s="6" t="s">
        <v>3</v>
      </c>
      <c r="D16" s="48">
        <f t="shared" si="2"/>
        <v>3170.17908</v>
      </c>
      <c r="E16" s="61">
        <v>1778.454</v>
      </c>
      <c r="F16" s="40"/>
      <c r="G16" s="61">
        <f>1596.015*0.872</f>
        <v>1391.7250800000002</v>
      </c>
      <c r="H16" s="40"/>
      <c r="I16" s="48">
        <f t="shared" si="1"/>
        <v>4.35</v>
      </c>
      <c r="J16" s="40">
        <v>2.45</v>
      </c>
      <c r="K16" s="62">
        <f>ROUND(2.179*0.872,3)</f>
        <v>1.9</v>
      </c>
    </row>
    <row r="17" spans="1:11" ht="33.75" customHeight="1" thickBot="1">
      <c r="A17" s="111"/>
      <c r="B17" s="113"/>
      <c r="C17" s="29" t="s">
        <v>4</v>
      </c>
      <c r="D17" s="58">
        <f t="shared" si="2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3" t="s">
        <v>18</v>
      </c>
      <c r="B18" s="114" t="s">
        <v>26</v>
      </c>
      <c r="C18" s="6" t="s">
        <v>3</v>
      </c>
      <c r="D18" s="48">
        <f t="shared" si="2"/>
        <v>204.28992000000002</v>
      </c>
      <c r="E18" s="40"/>
      <c r="F18" s="40"/>
      <c r="G18" s="61">
        <f>1596.015*0.128</f>
        <v>204.28992000000002</v>
      </c>
      <c r="H18" s="40"/>
      <c r="I18" s="48">
        <f t="shared" si="1"/>
        <v>0.279</v>
      </c>
      <c r="J18" s="40"/>
      <c r="K18" s="41">
        <f>ROUND(2.179*0.128,3)</f>
        <v>0.279</v>
      </c>
    </row>
    <row r="19" spans="1:11" ht="32.25" customHeight="1" thickBot="1">
      <c r="A19" s="94"/>
      <c r="B19" s="115"/>
      <c r="C19" s="9" t="s">
        <v>4</v>
      </c>
      <c r="D19" s="49">
        <f t="shared" si="2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111" t="s">
        <v>19</v>
      </c>
      <c r="B20" s="113" t="s">
        <v>22</v>
      </c>
      <c r="C20" s="5" t="s">
        <v>3</v>
      </c>
      <c r="D20" s="52">
        <f t="shared" si="2"/>
        <v>991.322</v>
      </c>
      <c r="E20" s="63">
        <v>858.484</v>
      </c>
      <c r="F20" s="43"/>
      <c r="G20" s="64">
        <v>132.838</v>
      </c>
      <c r="H20" s="43"/>
      <c r="I20" s="52">
        <f t="shared" si="1"/>
        <v>1.391</v>
      </c>
      <c r="J20" s="64">
        <v>1.181</v>
      </c>
      <c r="K20" s="44">
        <v>0.21</v>
      </c>
    </row>
    <row r="21" spans="1:11" ht="30" customHeight="1" thickBot="1">
      <c r="A21" s="109"/>
      <c r="B21" s="107"/>
      <c r="C21" s="9" t="s">
        <v>4</v>
      </c>
      <c r="D21" s="49">
        <f t="shared" si="2"/>
        <v>0</v>
      </c>
      <c r="E21" s="14"/>
      <c r="F21" s="14"/>
      <c r="G21" s="14"/>
      <c r="H21" s="38"/>
      <c r="I21" s="39">
        <f t="shared" si="1"/>
        <v>0</v>
      </c>
      <c r="J21" s="14"/>
      <c r="K21" s="37"/>
    </row>
    <row r="22" spans="1:11" ht="21" customHeight="1">
      <c r="A22" s="99" t="s">
        <v>28</v>
      </c>
      <c r="B22" s="101" t="s">
        <v>29</v>
      </c>
      <c r="C22" s="5" t="s">
        <v>3</v>
      </c>
      <c r="D22" s="52">
        <f t="shared" si="2"/>
        <v>8814.919</v>
      </c>
      <c r="E22" s="63">
        <v>8814.919</v>
      </c>
      <c r="F22" s="43"/>
      <c r="G22" s="43"/>
      <c r="H22" s="43"/>
      <c r="I22" s="52">
        <f>SUM(J22:K22)</f>
        <v>0</v>
      </c>
      <c r="J22" s="64"/>
      <c r="K22" s="44"/>
    </row>
    <row r="23" spans="1:11" ht="30.75" customHeight="1" thickBot="1">
      <c r="A23" s="100"/>
      <c r="B23" s="102"/>
      <c r="C23" s="9" t="s">
        <v>4</v>
      </c>
      <c r="D23" s="49">
        <f t="shared" si="2"/>
        <v>0</v>
      </c>
      <c r="E23" s="46"/>
      <c r="F23" s="46"/>
      <c r="G23" s="46"/>
      <c r="H23" s="50"/>
      <c r="I23" s="39">
        <f>SUM(J23:K23)</f>
        <v>0</v>
      </c>
      <c r="J23" s="46"/>
      <c r="K23" s="51"/>
    </row>
    <row r="24" spans="1:11" ht="21" customHeight="1">
      <c r="A24" s="99" t="s">
        <v>31</v>
      </c>
      <c r="B24" s="101" t="s">
        <v>32</v>
      </c>
      <c r="C24" s="65" t="s">
        <v>3</v>
      </c>
      <c r="D24" s="52">
        <f>SUM(E24:H24)</f>
        <v>912.822</v>
      </c>
      <c r="E24" s="63"/>
      <c r="F24" s="43"/>
      <c r="G24" s="63">
        <v>912.822</v>
      </c>
      <c r="H24" s="43"/>
      <c r="I24" s="52">
        <f>SUM(J24:K24)</f>
        <v>1.2770000000000001</v>
      </c>
      <c r="J24" s="64"/>
      <c r="K24" s="44">
        <v>1.2770000000000001</v>
      </c>
    </row>
    <row r="25" spans="1:11" ht="30.75" customHeight="1" thickBot="1">
      <c r="A25" s="100"/>
      <c r="B25" s="102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6" ht="15"/>
    <row r="27" ht="15">
      <c r="F27" s="56"/>
    </row>
  </sheetData>
  <sheetProtection/>
  <mergeCells count="29">
    <mergeCell ref="B14:B15"/>
    <mergeCell ref="I4:I5"/>
    <mergeCell ref="A22:A23"/>
    <mergeCell ref="B22:B23"/>
    <mergeCell ref="A16:A17"/>
    <mergeCell ref="B16:B17"/>
    <mergeCell ref="A18:A19"/>
    <mergeCell ref="B18:B19"/>
    <mergeCell ref="A20:A21"/>
    <mergeCell ref="B20:B21"/>
    <mergeCell ref="A6:A7"/>
    <mergeCell ref="B6:B7"/>
    <mergeCell ref="A8:A9"/>
    <mergeCell ref="B8:B9"/>
    <mergeCell ref="A24:A25"/>
    <mergeCell ref="B24:B25"/>
    <mergeCell ref="A10:A13"/>
    <mergeCell ref="B10:B11"/>
    <mergeCell ref="B12:B13"/>
    <mergeCell ref="A14:A15"/>
    <mergeCell ref="A1:K1"/>
    <mergeCell ref="A3:A5"/>
    <mergeCell ref="B3:B5"/>
    <mergeCell ref="C3:C5"/>
    <mergeCell ref="D3:H3"/>
    <mergeCell ref="I3:K3"/>
    <mergeCell ref="D4:D5"/>
    <mergeCell ref="E4:G4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7"/>
  <sheetViews>
    <sheetView zoomScale="85" zoomScaleNormal="85" zoomScalePageLayoutView="0" workbookViewId="0" topLeftCell="A1">
      <selection activeCell="C12" sqref="C1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73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25.5" customHeight="1" thickBot="1">
      <c r="A2" s="47" t="s">
        <v>33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76" t="s">
        <v>13</v>
      </c>
      <c r="B3" s="79" t="s">
        <v>6</v>
      </c>
      <c r="C3" s="79" t="s">
        <v>8</v>
      </c>
      <c r="D3" s="82" t="s">
        <v>7</v>
      </c>
      <c r="E3" s="83"/>
      <c r="F3" s="83"/>
      <c r="G3" s="83"/>
      <c r="H3" s="84"/>
      <c r="I3" s="82" t="s">
        <v>27</v>
      </c>
      <c r="J3" s="83"/>
      <c r="K3" s="85"/>
    </row>
    <row r="4" spans="1:11" ht="18.75" customHeight="1">
      <c r="A4" s="77"/>
      <c r="B4" s="80"/>
      <c r="C4" s="80"/>
      <c r="D4" s="86" t="s">
        <v>10</v>
      </c>
      <c r="E4" s="88" t="s">
        <v>11</v>
      </c>
      <c r="F4" s="89"/>
      <c r="G4" s="90"/>
      <c r="H4" s="68"/>
      <c r="I4" s="91" t="s">
        <v>10</v>
      </c>
      <c r="J4" s="91" t="s">
        <v>11</v>
      </c>
      <c r="K4" s="92"/>
    </row>
    <row r="5" spans="1:11" ht="19.5" customHeight="1" thickBot="1">
      <c r="A5" s="78"/>
      <c r="B5" s="81"/>
      <c r="C5" s="81"/>
      <c r="D5" s="87"/>
      <c r="E5" s="3" t="s">
        <v>0</v>
      </c>
      <c r="F5" s="3" t="s">
        <v>9</v>
      </c>
      <c r="G5" s="4" t="s">
        <v>1</v>
      </c>
      <c r="H5" s="4" t="s">
        <v>2</v>
      </c>
      <c r="I5" s="110"/>
      <c r="J5" s="28" t="s">
        <v>0</v>
      </c>
      <c r="K5" s="31" t="s">
        <v>23</v>
      </c>
    </row>
    <row r="6" spans="1:11" ht="19.5" customHeight="1">
      <c r="A6" s="93" t="s">
        <v>14</v>
      </c>
      <c r="B6" s="95" t="s">
        <v>12</v>
      </c>
      <c r="C6" s="6" t="s">
        <v>3</v>
      </c>
      <c r="D6" s="48">
        <f aca="true" t="shared" si="0" ref="D6:D2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4"/>
      <c r="B7" s="96"/>
      <c r="C7" s="9" t="s">
        <v>4</v>
      </c>
      <c r="D7" s="49">
        <f t="shared" si="0"/>
        <v>0</v>
      </c>
      <c r="E7" s="10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93" t="s">
        <v>15</v>
      </c>
      <c r="B8" s="95" t="s">
        <v>20</v>
      </c>
      <c r="C8" s="6" t="s">
        <v>3</v>
      </c>
      <c r="D8" s="48">
        <f t="shared" si="0"/>
        <v>5534.715</v>
      </c>
      <c r="E8" s="61">
        <v>4273.589</v>
      </c>
      <c r="F8" s="40"/>
      <c r="G8" s="40">
        <f>30.65+1125.75+104.726</f>
        <v>1261.1260000000002</v>
      </c>
      <c r="H8" s="40"/>
      <c r="I8" s="48">
        <f t="shared" si="1"/>
        <v>7.059</v>
      </c>
      <c r="J8" s="40">
        <v>7.005</v>
      </c>
      <c r="K8" s="41">
        <v>0.054</v>
      </c>
    </row>
    <row r="9" spans="1:11" ht="32.25" customHeight="1" thickBot="1">
      <c r="A9" s="97"/>
      <c r="B9" s="98"/>
      <c r="C9" s="29" t="s">
        <v>4</v>
      </c>
      <c r="D9" s="49">
        <f t="shared" si="0"/>
        <v>0</v>
      </c>
      <c r="E9" s="20"/>
      <c r="F9" s="20"/>
      <c r="G9" s="20"/>
      <c r="H9" s="21"/>
      <c r="I9" s="22">
        <f t="shared" si="1"/>
        <v>0</v>
      </c>
      <c r="J9" s="20"/>
      <c r="K9" s="34"/>
    </row>
    <row r="10" spans="1:11" ht="18.75" customHeight="1">
      <c r="A10" s="93" t="s">
        <v>16</v>
      </c>
      <c r="B10" s="104" t="s">
        <v>24</v>
      </c>
      <c r="C10" s="6" t="s">
        <v>3</v>
      </c>
      <c r="D10" s="48">
        <f>SUM(E10:H10)</f>
        <v>196.78199999999998</v>
      </c>
      <c r="E10" s="40">
        <v>0</v>
      </c>
      <c r="F10" s="40">
        <v>194.427</v>
      </c>
      <c r="G10" s="40">
        <v>2.355</v>
      </c>
      <c r="H10" s="40">
        <v>0</v>
      </c>
      <c r="I10" s="15">
        <f t="shared" si="1"/>
        <v>0</v>
      </c>
      <c r="J10" s="12"/>
      <c r="K10" s="35"/>
    </row>
    <row r="11" spans="1:13" ht="33.75" customHeight="1">
      <c r="A11" s="103"/>
      <c r="B11" s="105"/>
      <c r="C11" s="2" t="s">
        <v>4</v>
      </c>
      <c r="D11" s="57">
        <f t="shared" si="0"/>
        <v>0</v>
      </c>
      <c r="E11" s="45"/>
      <c r="F11" s="45"/>
      <c r="G11" s="45"/>
      <c r="H11" s="45"/>
      <c r="I11" s="23">
        <f t="shared" si="1"/>
        <v>0</v>
      </c>
      <c r="J11" s="13"/>
      <c r="K11" s="36"/>
      <c r="M11" s="30"/>
    </row>
    <row r="12" spans="1:11" ht="24" customHeight="1">
      <c r="A12" s="103"/>
      <c r="B12" s="106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23">
        <f t="shared" si="1"/>
        <v>0</v>
      </c>
      <c r="J12" s="13"/>
      <c r="K12" s="36"/>
    </row>
    <row r="13" spans="1:11" ht="35.25" customHeight="1" thickBot="1">
      <c r="A13" s="94"/>
      <c r="B13" s="107"/>
      <c r="C13" s="9" t="s">
        <v>4</v>
      </c>
      <c r="D13" s="49">
        <f t="shared" si="0"/>
        <v>0</v>
      </c>
      <c r="E13" s="46"/>
      <c r="F13" s="46"/>
      <c r="G13" s="46"/>
      <c r="H13" s="46"/>
      <c r="I13" s="18">
        <f>SUM(J13:K13)</f>
        <v>0</v>
      </c>
      <c r="J13" s="14"/>
      <c r="K13" s="37"/>
    </row>
    <row r="14" spans="1:11" ht="20.25" customHeight="1">
      <c r="A14" s="108" t="s">
        <v>17</v>
      </c>
      <c r="B14" s="95" t="s">
        <v>21</v>
      </c>
      <c r="C14" s="6" t="s">
        <v>3</v>
      </c>
      <c r="D14" s="48">
        <f t="shared" si="0"/>
        <v>516.408</v>
      </c>
      <c r="E14" s="40"/>
      <c r="F14" s="40"/>
      <c r="G14" s="40">
        <v>516.408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9"/>
      <c r="B15" s="96"/>
      <c r="C15" s="9" t="s">
        <v>4</v>
      </c>
      <c r="D15" s="49">
        <f t="shared" si="0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108" t="s">
        <v>18</v>
      </c>
      <c r="B16" s="112" t="s">
        <v>22</v>
      </c>
      <c r="C16" s="6" t="s">
        <v>3</v>
      </c>
      <c r="D16" s="48">
        <f t="shared" si="0"/>
        <v>2827.28652</v>
      </c>
      <c r="E16" s="61">
        <v>1585.201</v>
      </c>
      <c r="F16" s="40"/>
      <c r="G16" s="61">
        <f>1424.41*0.872</f>
        <v>1242.08552</v>
      </c>
      <c r="H16" s="40"/>
      <c r="I16" s="48">
        <f t="shared" si="1"/>
        <v>4.303</v>
      </c>
      <c r="J16" s="40">
        <v>2.414</v>
      </c>
      <c r="K16" s="62">
        <f>ROUND(2.166*0.872,3)</f>
        <v>1.889</v>
      </c>
    </row>
    <row r="17" spans="1:11" ht="33.75" customHeight="1" thickBot="1">
      <c r="A17" s="111"/>
      <c r="B17" s="113"/>
      <c r="C17" s="29" t="s">
        <v>4</v>
      </c>
      <c r="D17" s="58">
        <f t="shared" si="0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3" t="s">
        <v>18</v>
      </c>
      <c r="B18" s="114" t="s">
        <v>26</v>
      </c>
      <c r="C18" s="6" t="s">
        <v>3</v>
      </c>
      <c r="D18" s="48">
        <f t="shared" si="0"/>
        <v>182.32448000000002</v>
      </c>
      <c r="E18" s="40"/>
      <c r="F18" s="40"/>
      <c r="G18" s="61">
        <f>1424.41*0.128</f>
        <v>182.32448000000002</v>
      </c>
      <c r="H18" s="40"/>
      <c r="I18" s="48">
        <f t="shared" si="1"/>
        <v>0.277</v>
      </c>
      <c r="J18" s="40"/>
      <c r="K18" s="41">
        <f>ROUND(2.166*0.128,3)</f>
        <v>0.277</v>
      </c>
    </row>
    <row r="19" spans="1:11" ht="32.25" customHeight="1" thickBot="1">
      <c r="A19" s="94"/>
      <c r="B19" s="115"/>
      <c r="C19" s="9" t="s">
        <v>4</v>
      </c>
      <c r="D19" s="49">
        <f t="shared" si="0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111" t="s">
        <v>19</v>
      </c>
      <c r="B20" s="113" t="s">
        <v>22</v>
      </c>
      <c r="C20" s="5" t="s">
        <v>3</v>
      </c>
      <c r="D20" s="52">
        <f t="shared" si="0"/>
        <v>868.481</v>
      </c>
      <c r="E20" s="63">
        <v>761.089</v>
      </c>
      <c r="F20" s="43"/>
      <c r="G20" s="64">
        <v>107.392</v>
      </c>
      <c r="H20" s="43"/>
      <c r="I20" s="52">
        <f t="shared" si="1"/>
        <v>1.3479999999999999</v>
      </c>
      <c r="J20" s="64">
        <v>1.158</v>
      </c>
      <c r="K20" s="44">
        <v>0.19</v>
      </c>
    </row>
    <row r="21" spans="1:11" ht="30" customHeight="1" thickBot="1">
      <c r="A21" s="109"/>
      <c r="B21" s="107"/>
      <c r="C21" s="9" t="s">
        <v>4</v>
      </c>
      <c r="D21" s="49">
        <f t="shared" si="0"/>
        <v>0</v>
      </c>
      <c r="E21" s="14"/>
      <c r="F21" s="14"/>
      <c r="G21" s="14"/>
      <c r="H21" s="38"/>
      <c r="I21" s="39">
        <f t="shared" si="1"/>
        <v>0</v>
      </c>
      <c r="J21" s="14"/>
      <c r="K21" s="37"/>
    </row>
    <row r="22" spans="1:11" ht="21" customHeight="1">
      <c r="A22" s="99" t="s">
        <v>28</v>
      </c>
      <c r="B22" s="101" t="s">
        <v>29</v>
      </c>
      <c r="C22" s="5" t="s">
        <v>3</v>
      </c>
      <c r="D22" s="52">
        <f t="shared" si="0"/>
        <v>10053.224</v>
      </c>
      <c r="E22" s="63">
        <v>10053.224</v>
      </c>
      <c r="F22" s="43"/>
      <c r="G22" s="43"/>
      <c r="H22" s="43"/>
      <c r="I22" s="52">
        <f>SUM(J22:K22)</f>
        <v>0</v>
      </c>
      <c r="J22" s="64"/>
      <c r="K22" s="44"/>
    </row>
    <row r="23" spans="1:11" ht="30.75" customHeight="1" thickBot="1">
      <c r="A23" s="100"/>
      <c r="B23" s="102"/>
      <c r="C23" s="9" t="s">
        <v>4</v>
      </c>
      <c r="D23" s="49">
        <f t="shared" si="0"/>
        <v>0</v>
      </c>
      <c r="E23" s="46"/>
      <c r="F23" s="46"/>
      <c r="G23" s="46"/>
      <c r="H23" s="50"/>
      <c r="I23" s="39">
        <f>SUM(J23:K23)</f>
        <v>0</v>
      </c>
      <c r="J23" s="46"/>
      <c r="K23" s="51"/>
    </row>
    <row r="24" spans="1:11" ht="21" customHeight="1">
      <c r="A24" s="99" t="s">
        <v>31</v>
      </c>
      <c r="B24" s="101" t="s">
        <v>32</v>
      </c>
      <c r="C24" s="65" t="s">
        <v>3</v>
      </c>
      <c r="D24" s="52">
        <f>SUM(E24:H24)</f>
        <v>860.489</v>
      </c>
      <c r="E24" s="63"/>
      <c r="F24" s="43"/>
      <c r="G24" s="63">
        <v>860.489</v>
      </c>
      <c r="H24" s="43"/>
      <c r="I24" s="52">
        <f>SUM(J24:K24)</f>
        <v>1.313</v>
      </c>
      <c r="J24" s="64"/>
      <c r="K24" s="44">
        <v>1.313</v>
      </c>
    </row>
    <row r="25" spans="1:11" ht="30.75" customHeight="1" thickBot="1">
      <c r="A25" s="100"/>
      <c r="B25" s="102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7" ht="15">
      <c r="F27" s="56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9"/>
  <sheetViews>
    <sheetView zoomScale="85" zoomScaleNormal="85" zoomScalePageLayoutView="0" workbookViewId="0" topLeftCell="A1">
      <selection activeCell="K8" sqref="K8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73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25.5" customHeight="1" thickBot="1">
      <c r="A2" s="47" t="s">
        <v>34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76" t="s">
        <v>13</v>
      </c>
      <c r="B3" s="79" t="s">
        <v>6</v>
      </c>
      <c r="C3" s="79" t="s">
        <v>8</v>
      </c>
      <c r="D3" s="82" t="s">
        <v>7</v>
      </c>
      <c r="E3" s="83"/>
      <c r="F3" s="83"/>
      <c r="G3" s="83"/>
      <c r="H3" s="84"/>
      <c r="I3" s="82" t="s">
        <v>27</v>
      </c>
      <c r="J3" s="83"/>
      <c r="K3" s="85"/>
    </row>
    <row r="4" spans="1:11" ht="18.75" customHeight="1">
      <c r="A4" s="77"/>
      <c r="B4" s="80"/>
      <c r="C4" s="80"/>
      <c r="D4" s="86" t="s">
        <v>10</v>
      </c>
      <c r="E4" s="88" t="s">
        <v>11</v>
      </c>
      <c r="F4" s="89"/>
      <c r="G4" s="90"/>
      <c r="H4" s="69"/>
      <c r="I4" s="91" t="s">
        <v>10</v>
      </c>
      <c r="J4" s="91" t="s">
        <v>11</v>
      </c>
      <c r="K4" s="92"/>
    </row>
    <row r="5" spans="1:11" ht="19.5" customHeight="1" thickBot="1">
      <c r="A5" s="78"/>
      <c r="B5" s="81"/>
      <c r="C5" s="81"/>
      <c r="D5" s="87"/>
      <c r="E5" s="3" t="s">
        <v>0</v>
      </c>
      <c r="F5" s="3" t="s">
        <v>9</v>
      </c>
      <c r="G5" s="4" t="s">
        <v>1</v>
      </c>
      <c r="H5" s="4" t="s">
        <v>2</v>
      </c>
      <c r="I5" s="110"/>
      <c r="J5" s="28" t="s">
        <v>0</v>
      </c>
      <c r="K5" s="31" t="s">
        <v>23</v>
      </c>
    </row>
    <row r="6" spans="1:11" ht="19.5" customHeight="1">
      <c r="A6" s="93" t="s">
        <v>14</v>
      </c>
      <c r="B6" s="95" t="s">
        <v>12</v>
      </c>
      <c r="C6" s="6" t="s">
        <v>3</v>
      </c>
      <c r="D6" s="48">
        <f aca="true" t="shared" si="0" ref="D6:D2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4"/>
      <c r="B7" s="96"/>
      <c r="C7" s="9" t="s">
        <v>4</v>
      </c>
      <c r="D7" s="49">
        <f t="shared" si="0"/>
        <v>0</v>
      </c>
      <c r="E7" s="10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93" t="s">
        <v>15</v>
      </c>
      <c r="B8" s="95" t="s">
        <v>20</v>
      </c>
      <c r="C8" s="6" t="s">
        <v>3</v>
      </c>
      <c r="D8" s="48">
        <f t="shared" si="0"/>
        <v>6191.888</v>
      </c>
      <c r="E8" s="61">
        <v>4665.313</v>
      </c>
      <c r="F8" s="40"/>
      <c r="G8" s="40">
        <f>31.148+1385.244+110.183</f>
        <v>1526.5749999999998</v>
      </c>
      <c r="H8" s="40"/>
      <c r="I8" s="48">
        <f t="shared" si="1"/>
        <v>6.857</v>
      </c>
      <c r="J8" s="40">
        <v>6.806</v>
      </c>
      <c r="K8" s="41">
        <v>0.051000000000000004</v>
      </c>
    </row>
    <row r="9" spans="1:11" ht="32.25" customHeight="1" thickBot="1">
      <c r="A9" s="97"/>
      <c r="B9" s="98"/>
      <c r="C9" s="29" t="s">
        <v>4</v>
      </c>
      <c r="D9" s="49">
        <f t="shared" si="0"/>
        <v>0</v>
      </c>
      <c r="E9" s="20"/>
      <c r="F9" s="20"/>
      <c r="G9" s="20"/>
      <c r="H9" s="21"/>
      <c r="I9" s="22">
        <f t="shared" si="1"/>
        <v>0</v>
      </c>
      <c r="J9" s="20"/>
      <c r="K9" s="34"/>
    </row>
    <row r="10" spans="1:11" ht="18.75" customHeight="1">
      <c r="A10" s="93" t="s">
        <v>16</v>
      </c>
      <c r="B10" s="104" t="s">
        <v>24</v>
      </c>
      <c r="C10" s="6" t="s">
        <v>3</v>
      </c>
      <c r="D10" s="48">
        <f>SUM(E10:H10)</f>
        <v>190.359</v>
      </c>
      <c r="E10" s="40">
        <v>0</v>
      </c>
      <c r="F10" s="40">
        <v>189.705</v>
      </c>
      <c r="G10" s="40">
        <v>0.654</v>
      </c>
      <c r="H10" s="40">
        <v>0</v>
      </c>
      <c r="I10" s="15">
        <f t="shared" si="1"/>
        <v>0</v>
      </c>
      <c r="J10" s="12"/>
      <c r="K10" s="35"/>
    </row>
    <row r="11" spans="1:13" ht="33.75" customHeight="1">
      <c r="A11" s="103"/>
      <c r="B11" s="105"/>
      <c r="C11" s="2" t="s">
        <v>4</v>
      </c>
      <c r="D11" s="57">
        <f t="shared" si="0"/>
        <v>0</v>
      </c>
      <c r="E11" s="45"/>
      <c r="F11" s="45"/>
      <c r="G11" s="45"/>
      <c r="H11" s="45"/>
      <c r="I11" s="23">
        <f t="shared" si="1"/>
        <v>0</v>
      </c>
      <c r="J11" s="13"/>
      <c r="K11" s="36"/>
      <c r="M11" s="30"/>
    </row>
    <row r="12" spans="1:11" ht="24" customHeight="1">
      <c r="A12" s="103"/>
      <c r="B12" s="106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23">
        <f t="shared" si="1"/>
        <v>0</v>
      </c>
      <c r="J12" s="13"/>
      <c r="K12" s="36"/>
    </row>
    <row r="13" spans="1:11" ht="35.25" customHeight="1" thickBot="1">
      <c r="A13" s="94"/>
      <c r="B13" s="107"/>
      <c r="C13" s="9" t="s">
        <v>4</v>
      </c>
      <c r="D13" s="49">
        <f t="shared" si="0"/>
        <v>0</v>
      </c>
      <c r="E13" s="46"/>
      <c r="F13" s="46"/>
      <c r="G13" s="46"/>
      <c r="H13" s="46"/>
      <c r="I13" s="18">
        <f>SUM(J13:K13)</f>
        <v>0</v>
      </c>
      <c r="J13" s="14"/>
      <c r="K13" s="37"/>
    </row>
    <row r="14" spans="1:11" ht="20.25" customHeight="1">
      <c r="A14" s="108" t="s">
        <v>17</v>
      </c>
      <c r="B14" s="95" t="s">
        <v>21</v>
      </c>
      <c r="C14" s="6" t="s">
        <v>3</v>
      </c>
      <c r="D14" s="48">
        <f t="shared" si="0"/>
        <v>552.347</v>
      </c>
      <c r="E14" s="40"/>
      <c r="F14" s="40"/>
      <c r="G14" s="40">
        <v>552.347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9"/>
      <c r="B15" s="96"/>
      <c r="C15" s="9" t="s">
        <v>4</v>
      </c>
      <c r="D15" s="49">
        <f t="shared" si="0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108" t="s">
        <v>18</v>
      </c>
      <c r="B16" s="112" t="s">
        <v>22</v>
      </c>
      <c r="C16" s="6" t="s">
        <v>3</v>
      </c>
      <c r="D16" s="48">
        <f t="shared" si="0"/>
        <v>3215.9201599999997</v>
      </c>
      <c r="E16" s="61">
        <v>1783.634</v>
      </c>
      <c r="F16" s="40"/>
      <c r="G16" s="61">
        <f>1642.53*0.872</f>
        <v>1432.2861599999999</v>
      </c>
      <c r="H16" s="40"/>
      <c r="I16" s="48">
        <f t="shared" si="1"/>
        <v>4.468</v>
      </c>
      <c r="J16" s="40">
        <v>2.46</v>
      </c>
      <c r="K16" s="62">
        <f>ROUND(2.303*0.872,3)</f>
        <v>2.008</v>
      </c>
    </row>
    <row r="17" spans="1:11" ht="33.75" customHeight="1" thickBot="1">
      <c r="A17" s="111"/>
      <c r="B17" s="113"/>
      <c r="C17" s="29" t="s">
        <v>4</v>
      </c>
      <c r="D17" s="58">
        <f t="shared" si="0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3" t="s">
        <v>18</v>
      </c>
      <c r="B18" s="114" t="s">
        <v>26</v>
      </c>
      <c r="C18" s="6" t="s">
        <v>3</v>
      </c>
      <c r="D18" s="48">
        <f t="shared" si="0"/>
        <v>210.24384</v>
      </c>
      <c r="E18" s="40"/>
      <c r="F18" s="40"/>
      <c r="G18" s="61">
        <f>1642.53*0.128</f>
        <v>210.24384</v>
      </c>
      <c r="H18" s="40"/>
      <c r="I18" s="48">
        <f t="shared" si="1"/>
        <v>0.295</v>
      </c>
      <c r="J18" s="40"/>
      <c r="K18" s="41">
        <f>ROUND(2.303*0.128,3)</f>
        <v>0.295</v>
      </c>
    </row>
    <row r="19" spans="1:11" ht="32.25" customHeight="1" thickBot="1">
      <c r="A19" s="94"/>
      <c r="B19" s="115"/>
      <c r="C19" s="9" t="s">
        <v>4</v>
      </c>
      <c r="D19" s="49">
        <f t="shared" si="0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111" t="s">
        <v>19</v>
      </c>
      <c r="B20" s="113" t="s">
        <v>22</v>
      </c>
      <c r="C20" s="5" t="s">
        <v>3</v>
      </c>
      <c r="D20" s="52">
        <f t="shared" si="0"/>
        <v>1056.7730000000001</v>
      </c>
      <c r="E20" s="63">
        <v>900.83</v>
      </c>
      <c r="F20" s="43"/>
      <c r="G20" s="64">
        <v>155.94299999999998</v>
      </c>
      <c r="H20" s="43"/>
      <c r="I20" s="52">
        <f t="shared" si="1"/>
        <v>1.519</v>
      </c>
      <c r="J20" s="64">
        <v>1.299</v>
      </c>
      <c r="K20" s="44">
        <v>0.22</v>
      </c>
    </row>
    <row r="21" spans="1:11" ht="30" customHeight="1" thickBot="1">
      <c r="A21" s="109"/>
      <c r="B21" s="107"/>
      <c r="C21" s="9" t="s">
        <v>4</v>
      </c>
      <c r="D21" s="49">
        <f t="shared" si="0"/>
        <v>0</v>
      </c>
      <c r="E21" s="14"/>
      <c r="F21" s="14"/>
      <c r="G21" s="14"/>
      <c r="H21" s="38"/>
      <c r="I21" s="39">
        <f t="shared" si="1"/>
        <v>0</v>
      </c>
      <c r="J21" s="14"/>
      <c r="K21" s="37"/>
    </row>
    <row r="22" spans="1:11" ht="21" customHeight="1">
      <c r="A22" s="99" t="s">
        <v>28</v>
      </c>
      <c r="B22" s="101" t="s">
        <v>29</v>
      </c>
      <c r="C22" s="5" t="s">
        <v>3</v>
      </c>
      <c r="D22" s="52">
        <f t="shared" si="0"/>
        <v>10917.138</v>
      </c>
      <c r="E22" s="63">
        <v>10917.138</v>
      </c>
      <c r="F22" s="43"/>
      <c r="G22" s="43"/>
      <c r="H22" s="43"/>
      <c r="I22" s="52">
        <f>SUM(J22:K22)</f>
        <v>0</v>
      </c>
      <c r="J22" s="64"/>
      <c r="K22" s="44"/>
    </row>
    <row r="23" spans="1:11" ht="30.75" customHeight="1" thickBot="1">
      <c r="A23" s="100"/>
      <c r="B23" s="102"/>
      <c r="C23" s="9" t="s">
        <v>4</v>
      </c>
      <c r="D23" s="49">
        <f t="shared" si="0"/>
        <v>0</v>
      </c>
      <c r="E23" s="46"/>
      <c r="F23" s="46"/>
      <c r="G23" s="46"/>
      <c r="H23" s="50"/>
      <c r="I23" s="39">
        <f>SUM(J23:K23)</f>
        <v>0</v>
      </c>
      <c r="J23" s="46"/>
      <c r="K23" s="51"/>
    </row>
    <row r="24" spans="1:11" ht="21" customHeight="1">
      <c r="A24" s="99" t="s">
        <v>31</v>
      </c>
      <c r="B24" s="101" t="s">
        <v>32</v>
      </c>
      <c r="C24" s="65" t="s">
        <v>3</v>
      </c>
      <c r="D24" s="52">
        <f>SUM(E24:H24)</f>
        <v>991.782</v>
      </c>
      <c r="E24" s="63"/>
      <c r="F24" s="43"/>
      <c r="G24" s="63">
        <v>991.782</v>
      </c>
      <c r="H24" s="43"/>
      <c r="I24" s="52">
        <f>SUM(J24:K24)</f>
        <v>1.384</v>
      </c>
      <c r="J24" s="64"/>
      <c r="K24" s="44">
        <v>1.384</v>
      </c>
    </row>
    <row r="25" spans="1:11" ht="30.75" customHeight="1" thickBot="1">
      <c r="A25" s="100"/>
      <c r="B25" s="102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7" ht="15">
      <c r="F27" s="56"/>
    </row>
    <row r="29" ht="15">
      <c r="G29" s="1">
        <v>1642.53</v>
      </c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7"/>
  <sheetViews>
    <sheetView zoomScale="85" zoomScaleNormal="85" zoomScalePageLayoutView="0" workbookViewId="0" topLeftCell="A7">
      <selection activeCell="E25" sqref="E25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73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25.5" customHeight="1" thickBot="1">
      <c r="A2" s="47" t="s">
        <v>35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76" t="s">
        <v>13</v>
      </c>
      <c r="B3" s="79" t="s">
        <v>6</v>
      </c>
      <c r="C3" s="79" t="s">
        <v>8</v>
      </c>
      <c r="D3" s="82" t="s">
        <v>7</v>
      </c>
      <c r="E3" s="83"/>
      <c r="F3" s="83"/>
      <c r="G3" s="83"/>
      <c r="H3" s="84"/>
      <c r="I3" s="82" t="s">
        <v>27</v>
      </c>
      <c r="J3" s="83"/>
      <c r="K3" s="85"/>
    </row>
    <row r="4" spans="1:11" ht="18.75" customHeight="1">
      <c r="A4" s="77"/>
      <c r="B4" s="80"/>
      <c r="C4" s="80"/>
      <c r="D4" s="86" t="s">
        <v>10</v>
      </c>
      <c r="E4" s="88" t="s">
        <v>11</v>
      </c>
      <c r="F4" s="89"/>
      <c r="G4" s="90"/>
      <c r="H4" s="70"/>
      <c r="I4" s="91" t="s">
        <v>10</v>
      </c>
      <c r="J4" s="91" t="s">
        <v>11</v>
      </c>
      <c r="K4" s="92"/>
    </row>
    <row r="5" spans="1:11" ht="19.5" customHeight="1" thickBot="1">
      <c r="A5" s="78"/>
      <c r="B5" s="81"/>
      <c r="C5" s="81"/>
      <c r="D5" s="87"/>
      <c r="E5" s="3" t="s">
        <v>0</v>
      </c>
      <c r="F5" s="3" t="s">
        <v>9</v>
      </c>
      <c r="G5" s="4" t="s">
        <v>1</v>
      </c>
      <c r="H5" s="4" t="s">
        <v>2</v>
      </c>
      <c r="I5" s="110"/>
      <c r="J5" s="28" t="s">
        <v>0</v>
      </c>
      <c r="K5" s="31" t="s">
        <v>23</v>
      </c>
    </row>
    <row r="6" spans="1:11" ht="19.5" customHeight="1">
      <c r="A6" s="93" t="s">
        <v>14</v>
      </c>
      <c r="B6" s="95" t="s">
        <v>12</v>
      </c>
      <c r="C6" s="6" t="s">
        <v>3</v>
      </c>
      <c r="D6" s="48">
        <f aca="true" t="shared" si="0" ref="D6:D2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4"/>
      <c r="B7" s="96"/>
      <c r="C7" s="9" t="s">
        <v>4</v>
      </c>
      <c r="D7" s="49">
        <f t="shared" si="0"/>
        <v>0</v>
      </c>
      <c r="E7" s="71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93" t="s">
        <v>15</v>
      </c>
      <c r="B8" s="95" t="s">
        <v>20</v>
      </c>
      <c r="C8" s="6" t="s">
        <v>3</v>
      </c>
      <c r="D8" s="48">
        <f t="shared" si="0"/>
        <v>6379.048000000001</v>
      </c>
      <c r="E8" s="61">
        <v>5067.395</v>
      </c>
      <c r="F8" s="40"/>
      <c r="G8" s="40">
        <f>24.08+1196.808+90.765</f>
        <v>1311.653</v>
      </c>
      <c r="H8" s="40"/>
      <c r="I8" s="48">
        <f t="shared" si="1"/>
        <v>7.7250000000000005</v>
      </c>
      <c r="J8" s="40">
        <v>7.682</v>
      </c>
      <c r="K8" s="41">
        <v>0.043</v>
      </c>
    </row>
    <row r="9" spans="1:11" ht="32.25" customHeight="1" thickBot="1">
      <c r="A9" s="97"/>
      <c r="B9" s="98"/>
      <c r="C9" s="29" t="s">
        <v>4</v>
      </c>
      <c r="D9" s="49">
        <f t="shared" si="0"/>
        <v>0</v>
      </c>
      <c r="E9" s="20"/>
      <c r="F9" s="20"/>
      <c r="G9" s="20"/>
      <c r="H9" s="21"/>
      <c r="I9" s="22">
        <f t="shared" si="1"/>
        <v>0</v>
      </c>
      <c r="J9" s="20"/>
      <c r="K9" s="34"/>
    </row>
    <row r="10" spans="1:11" ht="18.75" customHeight="1">
      <c r="A10" s="93" t="s">
        <v>16</v>
      </c>
      <c r="B10" s="104" t="s">
        <v>24</v>
      </c>
      <c r="C10" s="6" t="s">
        <v>3</v>
      </c>
      <c r="D10" s="48">
        <f>SUM(E10:H10)</f>
        <v>6721.144</v>
      </c>
      <c r="E10" s="40">
        <v>6576.775</v>
      </c>
      <c r="F10" s="40">
        <v>133.484</v>
      </c>
      <c r="G10" s="40">
        <v>10.885</v>
      </c>
      <c r="H10" s="40">
        <v>0</v>
      </c>
      <c r="I10" s="15">
        <f t="shared" si="1"/>
        <v>0</v>
      </c>
      <c r="J10" s="12"/>
      <c r="K10" s="35"/>
    </row>
    <row r="11" spans="1:13" ht="33.75" customHeight="1">
      <c r="A11" s="103"/>
      <c r="B11" s="105"/>
      <c r="C11" s="2" t="s">
        <v>4</v>
      </c>
      <c r="D11" s="57">
        <f t="shared" si="0"/>
        <v>0</v>
      </c>
      <c r="E11" s="45"/>
      <c r="F11" s="45"/>
      <c r="G11" s="45"/>
      <c r="H11" s="45"/>
      <c r="I11" s="23">
        <f t="shared" si="1"/>
        <v>0</v>
      </c>
      <c r="J11" s="13"/>
      <c r="K11" s="36"/>
      <c r="M11" s="30"/>
    </row>
    <row r="12" spans="1:11" ht="24" customHeight="1">
      <c r="A12" s="103"/>
      <c r="B12" s="106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23">
        <f t="shared" si="1"/>
        <v>0</v>
      </c>
      <c r="J12" s="13"/>
      <c r="K12" s="36"/>
    </row>
    <row r="13" spans="1:11" ht="35.25" customHeight="1" thickBot="1">
      <c r="A13" s="94"/>
      <c r="B13" s="107"/>
      <c r="C13" s="9" t="s">
        <v>4</v>
      </c>
      <c r="D13" s="49">
        <f t="shared" si="0"/>
        <v>0</v>
      </c>
      <c r="E13" s="46"/>
      <c r="F13" s="46"/>
      <c r="G13" s="46"/>
      <c r="H13" s="46"/>
      <c r="I13" s="18">
        <f>SUM(J13:K13)</f>
        <v>0</v>
      </c>
      <c r="J13" s="14"/>
      <c r="K13" s="37"/>
    </row>
    <row r="14" spans="1:11" ht="20.25" customHeight="1">
      <c r="A14" s="108" t="s">
        <v>17</v>
      </c>
      <c r="B14" s="95" t="s">
        <v>21</v>
      </c>
      <c r="C14" s="6" t="s">
        <v>3</v>
      </c>
      <c r="D14" s="48">
        <f t="shared" si="0"/>
        <v>535.944</v>
      </c>
      <c r="E14" s="40"/>
      <c r="F14" s="40"/>
      <c r="G14" s="40">
        <v>535.944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9"/>
      <c r="B15" s="96"/>
      <c r="C15" s="9" t="s">
        <v>4</v>
      </c>
      <c r="D15" s="49">
        <f t="shared" si="0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108" t="s">
        <v>18</v>
      </c>
      <c r="B16" s="112" t="s">
        <v>22</v>
      </c>
      <c r="C16" s="6" t="s">
        <v>3</v>
      </c>
      <c r="D16" s="48">
        <f t="shared" si="0"/>
        <v>3176.5589680000003</v>
      </c>
      <c r="E16" s="61">
        <v>1746.724</v>
      </c>
      <c r="F16" s="40"/>
      <c r="G16" s="61">
        <f>1639.719*0.872</f>
        <v>1429.8349680000001</v>
      </c>
      <c r="H16" s="40"/>
      <c r="I16" s="48">
        <f t="shared" si="1"/>
        <v>4.583</v>
      </c>
      <c r="J16" s="40">
        <v>2.502</v>
      </c>
      <c r="K16" s="62">
        <f>ROUND(2.386*0.872,3)</f>
        <v>2.081</v>
      </c>
    </row>
    <row r="17" spans="1:11" ht="33.75" customHeight="1" thickBot="1">
      <c r="A17" s="111"/>
      <c r="B17" s="113"/>
      <c r="C17" s="29" t="s">
        <v>4</v>
      </c>
      <c r="D17" s="58">
        <f t="shared" si="0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3" t="s">
        <v>18</v>
      </c>
      <c r="B18" s="114" t="s">
        <v>26</v>
      </c>
      <c r="C18" s="6" t="s">
        <v>3</v>
      </c>
      <c r="D18" s="48">
        <f t="shared" si="0"/>
        <v>209.88403200000002</v>
      </c>
      <c r="E18" s="40"/>
      <c r="F18" s="40"/>
      <c r="G18" s="61">
        <f>1639.719*0.128</f>
        <v>209.88403200000002</v>
      </c>
      <c r="H18" s="40"/>
      <c r="I18" s="48">
        <f t="shared" si="1"/>
        <v>0.305</v>
      </c>
      <c r="J18" s="40"/>
      <c r="K18" s="41">
        <f>ROUND(2.386*0.128,3)</f>
        <v>0.305</v>
      </c>
    </row>
    <row r="19" spans="1:11" ht="32.25" customHeight="1" thickBot="1">
      <c r="A19" s="94"/>
      <c r="B19" s="115"/>
      <c r="C19" s="9" t="s">
        <v>4</v>
      </c>
      <c r="D19" s="49">
        <f t="shared" si="0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111" t="s">
        <v>19</v>
      </c>
      <c r="B20" s="113" t="s">
        <v>22</v>
      </c>
      <c r="C20" s="5" t="s">
        <v>3</v>
      </c>
      <c r="D20" s="52">
        <f t="shared" si="0"/>
        <v>1124.239</v>
      </c>
      <c r="E20" s="63">
        <v>935.936</v>
      </c>
      <c r="F20" s="43"/>
      <c r="G20" s="64">
        <v>188.303</v>
      </c>
      <c r="H20" s="43"/>
      <c r="I20" s="52">
        <f t="shared" si="1"/>
        <v>1.661</v>
      </c>
      <c r="J20" s="64">
        <v>1.361</v>
      </c>
      <c r="K20" s="44">
        <v>0.3</v>
      </c>
    </row>
    <row r="21" spans="1:11" ht="30" customHeight="1" thickBot="1">
      <c r="A21" s="109"/>
      <c r="B21" s="107"/>
      <c r="C21" s="9" t="s">
        <v>4</v>
      </c>
      <c r="D21" s="49">
        <f t="shared" si="0"/>
        <v>0</v>
      </c>
      <c r="E21" s="14"/>
      <c r="F21" s="14"/>
      <c r="G21" s="14"/>
      <c r="H21" s="38"/>
      <c r="I21" s="39">
        <f t="shared" si="1"/>
        <v>0</v>
      </c>
      <c r="J21" s="14"/>
      <c r="K21" s="37"/>
    </row>
    <row r="22" spans="1:11" ht="21" customHeight="1">
      <c r="A22" s="99" t="s">
        <v>28</v>
      </c>
      <c r="B22" s="101" t="s">
        <v>29</v>
      </c>
      <c r="C22" s="5" t="s">
        <v>3</v>
      </c>
      <c r="D22" s="52">
        <f t="shared" si="0"/>
        <v>9942.778</v>
      </c>
      <c r="E22" s="63">
        <v>9942.778</v>
      </c>
      <c r="F22" s="43"/>
      <c r="G22" s="43"/>
      <c r="H22" s="43"/>
      <c r="I22" s="52">
        <f>SUM(J22:K22)</f>
        <v>0</v>
      </c>
      <c r="J22" s="64"/>
      <c r="K22" s="44"/>
    </row>
    <row r="23" spans="1:11" ht="30.75" customHeight="1" thickBot="1">
      <c r="A23" s="100"/>
      <c r="B23" s="102"/>
      <c r="C23" s="9" t="s">
        <v>4</v>
      </c>
      <c r="D23" s="49">
        <f t="shared" si="0"/>
        <v>0</v>
      </c>
      <c r="E23" s="46"/>
      <c r="F23" s="46"/>
      <c r="G23" s="46"/>
      <c r="H23" s="50"/>
      <c r="I23" s="39">
        <f>SUM(J23:K23)</f>
        <v>0</v>
      </c>
      <c r="J23" s="46"/>
      <c r="K23" s="51"/>
    </row>
    <row r="24" spans="1:11" ht="21" customHeight="1">
      <c r="A24" s="99" t="s">
        <v>31</v>
      </c>
      <c r="B24" s="101" t="s">
        <v>32</v>
      </c>
      <c r="C24" s="65" t="s">
        <v>3</v>
      </c>
      <c r="D24" s="52">
        <f>SUM(E24:H24)</f>
        <v>1066.991</v>
      </c>
      <c r="E24" s="63"/>
      <c r="F24" s="43"/>
      <c r="G24" s="63">
        <v>1066.991</v>
      </c>
      <c r="H24" s="43"/>
      <c r="I24" s="52">
        <f>SUM(J24:K24)</f>
        <v>1.527</v>
      </c>
      <c r="J24" s="64"/>
      <c r="K24" s="44">
        <v>1.527</v>
      </c>
    </row>
    <row r="25" spans="1:11" ht="30.75" customHeight="1" thickBot="1">
      <c r="A25" s="100"/>
      <c r="B25" s="102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7" ht="15">
      <c r="F27" s="56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="85" zoomScaleNormal="85" zoomScalePageLayoutView="0" workbookViewId="0" topLeftCell="A1">
      <selection activeCell="E9" sqref="E9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73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25.5" customHeight="1" thickBot="1">
      <c r="A2" s="47" t="s">
        <v>36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76" t="s">
        <v>13</v>
      </c>
      <c r="B3" s="79" t="s">
        <v>6</v>
      </c>
      <c r="C3" s="79" t="s">
        <v>8</v>
      </c>
      <c r="D3" s="82" t="s">
        <v>7</v>
      </c>
      <c r="E3" s="83"/>
      <c r="F3" s="83"/>
      <c r="G3" s="83"/>
      <c r="H3" s="84"/>
      <c r="I3" s="82" t="s">
        <v>27</v>
      </c>
      <c r="J3" s="83"/>
      <c r="K3" s="85"/>
    </row>
    <row r="4" spans="1:11" ht="18.75" customHeight="1">
      <c r="A4" s="77"/>
      <c r="B4" s="80"/>
      <c r="C4" s="80"/>
      <c r="D4" s="86" t="s">
        <v>10</v>
      </c>
      <c r="E4" s="88" t="s">
        <v>11</v>
      </c>
      <c r="F4" s="89"/>
      <c r="G4" s="90"/>
      <c r="H4" s="72"/>
      <c r="I4" s="91" t="s">
        <v>10</v>
      </c>
      <c r="J4" s="91" t="s">
        <v>11</v>
      </c>
      <c r="K4" s="92"/>
    </row>
    <row r="5" spans="1:11" ht="19.5" customHeight="1" thickBot="1">
      <c r="A5" s="78"/>
      <c r="B5" s="81"/>
      <c r="C5" s="81"/>
      <c r="D5" s="87"/>
      <c r="E5" s="3" t="s">
        <v>0</v>
      </c>
      <c r="F5" s="3" t="s">
        <v>9</v>
      </c>
      <c r="G5" s="4" t="s">
        <v>1</v>
      </c>
      <c r="H5" s="4" t="s">
        <v>2</v>
      </c>
      <c r="I5" s="110"/>
      <c r="J5" s="28" t="s">
        <v>0</v>
      </c>
      <c r="K5" s="31" t="s">
        <v>23</v>
      </c>
    </row>
    <row r="6" spans="1:11" ht="19.5" customHeight="1">
      <c r="A6" s="93" t="s">
        <v>14</v>
      </c>
      <c r="B6" s="95" t="s">
        <v>12</v>
      </c>
      <c r="C6" s="6" t="s">
        <v>3</v>
      </c>
      <c r="D6" s="48">
        <f aca="true" t="shared" si="0" ref="D6:D2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4"/>
      <c r="B7" s="96"/>
      <c r="C7" s="9" t="s">
        <v>4</v>
      </c>
      <c r="D7" s="49">
        <f t="shared" si="0"/>
        <v>0</v>
      </c>
      <c r="E7" s="71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93" t="s">
        <v>15</v>
      </c>
      <c r="B8" s="95" t="s">
        <v>20</v>
      </c>
      <c r="C8" s="6" t="s">
        <v>3</v>
      </c>
      <c r="D8" s="48">
        <f t="shared" si="0"/>
        <v>6851.651</v>
      </c>
      <c r="E8" s="61">
        <v>5525.82</v>
      </c>
      <c r="F8" s="40"/>
      <c r="G8" s="40">
        <f>22.291+1229.214+74.326</f>
        <v>1325.831</v>
      </c>
      <c r="H8" s="40"/>
      <c r="I8" s="48">
        <f t="shared" si="1"/>
        <v>8.427</v>
      </c>
      <c r="J8" s="40">
        <v>8.389</v>
      </c>
      <c r="K8" s="41">
        <v>0.038</v>
      </c>
    </row>
    <row r="9" spans="1:11" ht="32.25" customHeight="1" thickBot="1">
      <c r="A9" s="97"/>
      <c r="B9" s="98"/>
      <c r="C9" s="29" t="s">
        <v>4</v>
      </c>
      <c r="D9" s="49">
        <f t="shared" si="0"/>
        <v>0</v>
      </c>
      <c r="E9" s="20"/>
      <c r="F9" s="20"/>
      <c r="G9" s="20"/>
      <c r="H9" s="21"/>
      <c r="I9" s="22">
        <f t="shared" si="1"/>
        <v>0</v>
      </c>
      <c r="J9" s="20"/>
      <c r="K9" s="34"/>
    </row>
    <row r="10" spans="1:11" ht="18.75" customHeight="1">
      <c r="A10" s="93" t="s">
        <v>16</v>
      </c>
      <c r="B10" s="104" t="s">
        <v>24</v>
      </c>
      <c r="C10" s="6" t="s">
        <v>3</v>
      </c>
      <c r="D10" s="48">
        <f>SUM(E10:H10)</f>
        <v>11895.858999999999</v>
      </c>
      <c r="E10" s="40">
        <v>11752.072</v>
      </c>
      <c r="F10" s="40">
        <v>142.255</v>
      </c>
      <c r="G10" s="40">
        <v>1.532</v>
      </c>
      <c r="H10" s="40">
        <v>0</v>
      </c>
      <c r="I10" s="15">
        <f t="shared" si="1"/>
        <v>0</v>
      </c>
      <c r="J10" s="12"/>
      <c r="K10" s="35"/>
    </row>
    <row r="11" spans="1:13" ht="33.75" customHeight="1">
      <c r="A11" s="103"/>
      <c r="B11" s="105"/>
      <c r="C11" s="2" t="s">
        <v>4</v>
      </c>
      <c r="D11" s="57">
        <f t="shared" si="0"/>
        <v>0</v>
      </c>
      <c r="E11" s="45"/>
      <c r="F11" s="45"/>
      <c r="G11" s="45"/>
      <c r="H11" s="45"/>
      <c r="I11" s="23">
        <f t="shared" si="1"/>
        <v>0</v>
      </c>
      <c r="J11" s="13"/>
      <c r="K11" s="36"/>
      <c r="M11" s="30"/>
    </row>
    <row r="12" spans="1:11" ht="24" customHeight="1">
      <c r="A12" s="103"/>
      <c r="B12" s="106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23">
        <f t="shared" si="1"/>
        <v>0</v>
      </c>
      <c r="J12" s="13"/>
      <c r="K12" s="36"/>
    </row>
    <row r="13" spans="1:11" ht="35.25" customHeight="1" thickBot="1">
      <c r="A13" s="94"/>
      <c r="B13" s="107"/>
      <c r="C13" s="9" t="s">
        <v>4</v>
      </c>
      <c r="D13" s="49">
        <f t="shared" si="0"/>
        <v>0</v>
      </c>
      <c r="E13" s="46"/>
      <c r="F13" s="46"/>
      <c r="G13" s="46"/>
      <c r="H13" s="46"/>
      <c r="I13" s="18">
        <f>SUM(J13:K13)</f>
        <v>0</v>
      </c>
      <c r="J13" s="14"/>
      <c r="K13" s="37"/>
    </row>
    <row r="14" spans="1:11" ht="20.25" customHeight="1">
      <c r="A14" s="108" t="s">
        <v>17</v>
      </c>
      <c r="B14" s="95" t="s">
        <v>21</v>
      </c>
      <c r="C14" s="6" t="s">
        <v>3</v>
      </c>
      <c r="D14" s="48">
        <f t="shared" si="0"/>
        <v>557.175</v>
      </c>
      <c r="E14" s="40"/>
      <c r="F14" s="40"/>
      <c r="G14" s="40">
        <v>557.175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9"/>
      <c r="B15" s="96"/>
      <c r="C15" s="9" t="s">
        <v>4</v>
      </c>
      <c r="D15" s="49">
        <f t="shared" si="0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108" t="s">
        <v>18</v>
      </c>
      <c r="B16" s="112" t="s">
        <v>22</v>
      </c>
      <c r="C16" s="6" t="s">
        <v>3</v>
      </c>
      <c r="D16" s="48">
        <f t="shared" si="0"/>
        <v>3395.228928</v>
      </c>
      <c r="E16" s="61">
        <v>1827.788</v>
      </c>
      <c r="F16" s="40"/>
      <c r="G16" s="61">
        <f>1797.524*0.872</f>
        <v>1567.440928</v>
      </c>
      <c r="H16" s="40"/>
      <c r="I16" s="48">
        <f t="shared" si="1"/>
        <v>4.787000000000001</v>
      </c>
      <c r="J16" s="40">
        <v>2.555</v>
      </c>
      <c r="K16" s="62">
        <f>ROUND(2.56*0.872,3)</f>
        <v>2.232</v>
      </c>
    </row>
    <row r="17" spans="1:11" ht="33.75" customHeight="1" thickBot="1">
      <c r="A17" s="111"/>
      <c r="B17" s="113"/>
      <c r="C17" s="29" t="s">
        <v>4</v>
      </c>
      <c r="D17" s="58">
        <f t="shared" si="0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3" t="s">
        <v>18</v>
      </c>
      <c r="B18" s="114" t="s">
        <v>26</v>
      </c>
      <c r="C18" s="6" t="s">
        <v>3</v>
      </c>
      <c r="D18" s="48">
        <f t="shared" si="0"/>
        <v>230.083072</v>
      </c>
      <c r="E18" s="40"/>
      <c r="F18" s="40"/>
      <c r="G18" s="61">
        <f>1797.524*0.128</f>
        <v>230.083072</v>
      </c>
      <c r="H18" s="40"/>
      <c r="I18" s="48">
        <f t="shared" si="1"/>
        <v>0.328</v>
      </c>
      <c r="J18" s="40"/>
      <c r="K18" s="41">
        <f>ROUND(2.56*0.128,3)</f>
        <v>0.328</v>
      </c>
    </row>
    <row r="19" spans="1:11" ht="32.25" customHeight="1" thickBot="1">
      <c r="A19" s="94"/>
      <c r="B19" s="115"/>
      <c r="C19" s="9" t="s">
        <v>4</v>
      </c>
      <c r="D19" s="49">
        <f t="shared" si="0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111" t="s">
        <v>19</v>
      </c>
      <c r="B20" s="113" t="s">
        <v>22</v>
      </c>
      <c r="C20" s="5" t="s">
        <v>3</v>
      </c>
      <c r="D20" s="52">
        <f t="shared" si="0"/>
        <v>1210.176</v>
      </c>
      <c r="E20" s="63">
        <v>956.006</v>
      </c>
      <c r="F20" s="43"/>
      <c r="G20" s="64">
        <v>254.17</v>
      </c>
      <c r="H20" s="43"/>
      <c r="I20" s="52">
        <f t="shared" si="1"/>
        <v>1.7109999999999999</v>
      </c>
      <c r="J20" s="64">
        <v>1.329</v>
      </c>
      <c r="K20" s="44">
        <v>0.382</v>
      </c>
    </row>
    <row r="21" spans="1:11" ht="30" customHeight="1" thickBot="1">
      <c r="A21" s="109"/>
      <c r="B21" s="107"/>
      <c r="C21" s="9" t="s">
        <v>4</v>
      </c>
      <c r="D21" s="49">
        <f t="shared" si="0"/>
        <v>0</v>
      </c>
      <c r="E21" s="14"/>
      <c r="F21" s="14"/>
      <c r="G21" s="14"/>
      <c r="H21" s="38"/>
      <c r="I21" s="39">
        <f t="shared" si="1"/>
        <v>0</v>
      </c>
      <c r="J21" s="14"/>
      <c r="K21" s="37"/>
    </row>
    <row r="22" spans="1:11" ht="21" customHeight="1">
      <c r="A22" s="99" t="s">
        <v>28</v>
      </c>
      <c r="B22" s="101" t="s">
        <v>29</v>
      </c>
      <c r="C22" s="5" t="s">
        <v>3</v>
      </c>
      <c r="D22" s="52">
        <f t="shared" si="0"/>
        <v>9112.955</v>
      </c>
      <c r="E22" s="63">
        <v>9112.955</v>
      </c>
      <c r="F22" s="43"/>
      <c r="G22" s="43"/>
      <c r="H22" s="43"/>
      <c r="I22" s="52">
        <f>SUM(J22:K22)</f>
        <v>0</v>
      </c>
      <c r="J22" s="64"/>
      <c r="K22" s="44"/>
    </row>
    <row r="23" spans="1:11" ht="30.75" customHeight="1" thickBot="1">
      <c r="A23" s="100"/>
      <c r="B23" s="102"/>
      <c r="C23" s="9" t="s">
        <v>4</v>
      </c>
      <c r="D23" s="49">
        <f t="shared" si="0"/>
        <v>0</v>
      </c>
      <c r="E23" s="46"/>
      <c r="F23" s="46"/>
      <c r="G23" s="46"/>
      <c r="H23" s="50"/>
      <c r="I23" s="39">
        <f>SUM(J23:K23)</f>
        <v>0</v>
      </c>
      <c r="J23" s="46"/>
      <c r="K23" s="51"/>
    </row>
    <row r="24" spans="1:11" ht="21" customHeight="1">
      <c r="A24" s="99" t="s">
        <v>31</v>
      </c>
      <c r="B24" s="101" t="s">
        <v>32</v>
      </c>
      <c r="C24" s="65" t="s">
        <v>3</v>
      </c>
      <c r="D24" s="52">
        <f>SUM(E24:H24)</f>
        <v>1127.96</v>
      </c>
      <c r="E24" s="63"/>
      <c r="F24" s="43"/>
      <c r="G24" s="63">
        <v>1127.96</v>
      </c>
      <c r="H24" s="43"/>
      <c r="I24" s="52">
        <f>SUM(J24:K24)</f>
        <v>1.603</v>
      </c>
      <c r="J24" s="64"/>
      <c r="K24" s="44">
        <v>1.603</v>
      </c>
    </row>
    <row r="25" spans="1:11" ht="30.75" customHeight="1" thickBot="1">
      <c r="A25" s="100"/>
      <c r="B25" s="102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7" ht="15">
      <c r="F27" s="56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2021-06-09T05:18:18Z</dcterms:modified>
  <cp:category/>
  <cp:version/>
  <cp:contentType/>
  <cp:contentStatus/>
</cp:coreProperties>
</file>