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65" windowWidth="23085" windowHeight="4530" tabRatio="867" firstSheet="1" activeTab="9"/>
  </bookViews>
  <sheets>
    <sheet name="Январь 2022" sheetId="1" r:id="rId1"/>
    <sheet name="Февраль 2022" sheetId="2" r:id="rId2"/>
    <sheet name="Март 2022" sheetId="3" r:id="rId3"/>
    <sheet name="Апрель 2022" sheetId="4" r:id="rId4"/>
    <sheet name="Май 2022" sheetId="5" r:id="rId5"/>
    <sheet name="Июнь 2022" sheetId="6" r:id="rId6"/>
    <sheet name="Июль 2022" sheetId="7" r:id="rId7"/>
    <sheet name="Август 2022" sheetId="8" r:id="rId8"/>
    <sheet name="Сентябрь 2022" sheetId="9" r:id="rId9"/>
    <sheet name="Октябрь 2022" sheetId="10" r:id="rId10"/>
  </sheets>
  <definedNames/>
  <calcPr fullCalcOnLoad="1"/>
</workbook>
</file>

<file path=xl/comments1.xml><?xml version="1.0" encoding="utf-8"?>
<comments xmlns="http://schemas.openxmlformats.org/spreadsheetml/2006/main">
  <authors>
    <author>Д.Бузыкин</author>
    <author>Пользователь</author>
  </authors>
  <commentList>
    <comment ref="E8" authorId="0">
      <text>
        <r>
          <rPr>
            <b/>
            <sz val="9"/>
            <rFont val="Tahoma"/>
            <family val="2"/>
          </rPr>
          <t>СВНЦМ ОЭМК 
Е14+F14</t>
        </r>
        <r>
          <rPr>
            <sz val="9"/>
            <rFont val="Tahoma"/>
            <family val="2"/>
          </rPr>
          <t xml:space="preserve">
</t>
        </r>
      </text>
    </comment>
    <comment ref="G8" authorId="0">
      <text>
        <r>
          <rPr>
            <b/>
            <sz val="9"/>
            <rFont val="Tahoma"/>
            <family val="2"/>
          </rPr>
          <t>СВНЦМ ОЭМК G14 +
СВНЦМ Руслайм D12 +
СВНЦМ Прочие ЛГОК D14</t>
        </r>
        <r>
          <rPr>
            <sz val="9"/>
            <rFont val="Tahoma"/>
            <family val="2"/>
          </rPr>
          <t xml:space="preserve">
</t>
        </r>
      </text>
    </comment>
    <comment ref="J8" authorId="0">
      <text>
        <r>
          <rPr>
            <b/>
            <sz val="9"/>
            <rFont val="Tahoma"/>
            <family val="2"/>
          </rPr>
          <t>СВНЦМ ОЭМК 
Е15+F15</t>
        </r>
        <r>
          <rPr>
            <sz val="9"/>
            <rFont val="Tahoma"/>
            <family val="2"/>
          </rPr>
          <t xml:space="preserve">
</t>
        </r>
      </text>
    </comment>
    <comment ref="K8" authorId="0">
      <text>
        <r>
          <rPr>
            <b/>
            <sz val="9"/>
            <rFont val="Tahoma"/>
            <family val="2"/>
          </rPr>
          <t>СВНЦМ ОЭМК G15</t>
        </r>
        <r>
          <rPr>
            <sz val="9"/>
            <rFont val="Tahoma"/>
            <family val="2"/>
          </rPr>
          <t xml:space="preserve">
</t>
        </r>
      </text>
    </comment>
    <comment ref="G14" authorId="0">
      <text>
        <r>
          <rPr>
            <b/>
            <sz val="9"/>
            <rFont val="Tahoma"/>
            <family val="2"/>
          </rPr>
          <t xml:space="preserve">СВНЦМ МиМ - Е16
</t>
        </r>
        <r>
          <rPr>
            <sz val="9"/>
            <rFont val="Tahoma"/>
            <family val="2"/>
          </rPr>
          <t xml:space="preserve">
</t>
        </r>
      </text>
    </comment>
    <comment ref="E16" authorId="0">
      <text>
        <r>
          <rPr>
            <b/>
            <sz val="9"/>
            <rFont val="Tahoma"/>
            <family val="2"/>
          </rPr>
          <t>СВНЦМ МиМ - I16</t>
        </r>
        <r>
          <rPr>
            <sz val="9"/>
            <rFont val="Tahoma"/>
            <family val="2"/>
          </rPr>
          <t xml:space="preserve">
</t>
        </r>
      </text>
    </comment>
    <comment ref="G16" authorId="0">
      <text>
        <r>
          <rPr>
            <sz val="9"/>
            <rFont val="Tahoma"/>
            <family val="2"/>
          </rPr>
          <t>СВНЦ МиМ J16*87,2%
87,2%</t>
        </r>
      </text>
    </comment>
    <comment ref="J16" authorId="0">
      <text>
        <r>
          <rPr>
            <b/>
            <sz val="9"/>
            <rFont val="Tahoma"/>
            <family val="2"/>
          </rPr>
          <t>СВНЦМ МиМ - I18</t>
        </r>
        <r>
          <rPr>
            <sz val="9"/>
            <rFont val="Tahoma"/>
            <family val="2"/>
          </rPr>
          <t xml:space="preserve">
</t>
        </r>
      </text>
    </comment>
    <comment ref="K16" authorId="0">
      <text>
        <r>
          <rPr>
            <b/>
            <sz val="9"/>
            <rFont val="Tahoma"/>
            <family val="2"/>
          </rPr>
          <t xml:space="preserve">СВНЦ МиМ J18*87,2%
</t>
        </r>
        <r>
          <rPr>
            <sz val="9"/>
            <rFont val="Tahoma"/>
            <family val="2"/>
          </rPr>
          <t xml:space="preserve">
</t>
        </r>
      </text>
    </comment>
    <comment ref="G18" authorId="0">
      <text>
        <r>
          <rPr>
            <sz val="9"/>
            <rFont val="Tahoma"/>
            <family val="2"/>
          </rPr>
          <t>СВНЦ МиМ J16*87,2%
12,8%</t>
        </r>
      </text>
    </comment>
    <comment ref="K18" authorId="0">
      <text>
        <r>
          <rPr>
            <b/>
            <sz val="9"/>
            <rFont val="Tahoma"/>
            <family val="2"/>
          </rPr>
          <t>СВНЦ МиМ J18*12,8%</t>
        </r>
        <r>
          <rPr>
            <sz val="9"/>
            <rFont val="Tahoma"/>
            <family val="2"/>
          </rPr>
          <t xml:space="preserve">
</t>
        </r>
      </text>
    </comment>
    <comment ref="E20" authorId="0">
      <text>
        <r>
          <rPr>
            <b/>
            <sz val="9"/>
            <rFont val="Tahoma"/>
            <family val="2"/>
          </rPr>
          <t xml:space="preserve">СВНЦ МиМ - G16
</t>
        </r>
        <r>
          <rPr>
            <sz val="9"/>
            <rFont val="Tahoma"/>
            <family val="2"/>
          </rPr>
          <t xml:space="preserve">
</t>
        </r>
      </text>
    </comment>
    <comment ref="G20" authorId="0">
      <text>
        <r>
          <rPr>
            <b/>
            <sz val="9"/>
            <rFont val="Tahoma"/>
            <family val="2"/>
          </rPr>
          <t>СВНЦ МиМ - H16</t>
        </r>
        <r>
          <rPr>
            <sz val="9"/>
            <rFont val="Tahoma"/>
            <family val="2"/>
          </rPr>
          <t xml:space="preserve">
</t>
        </r>
      </text>
    </comment>
    <comment ref="J20" authorId="0">
      <text>
        <r>
          <rPr>
            <b/>
            <sz val="9"/>
            <rFont val="Tahoma"/>
            <family val="2"/>
          </rPr>
          <t>СВНЦ МиМ - G18</t>
        </r>
        <r>
          <rPr>
            <sz val="9"/>
            <rFont val="Tahoma"/>
            <family val="2"/>
          </rPr>
          <t xml:space="preserve">
</t>
        </r>
      </text>
    </comment>
    <comment ref="K20" authorId="0">
      <text>
        <r>
          <rPr>
            <b/>
            <sz val="9"/>
            <rFont val="Tahoma"/>
            <family val="2"/>
          </rPr>
          <t>СВНЦ МиМ - H18</t>
        </r>
        <r>
          <rPr>
            <sz val="9"/>
            <rFont val="Tahoma"/>
            <family val="2"/>
          </rPr>
          <t xml:space="preserve">
</t>
        </r>
      </text>
    </comment>
    <comment ref="E22" authorId="0">
      <text>
        <r>
          <rPr>
            <b/>
            <sz val="9"/>
            <rFont val="Tahoma"/>
            <family val="2"/>
          </rPr>
          <t>СВНЦ МиМ - K16</t>
        </r>
        <r>
          <rPr>
            <sz val="9"/>
            <rFont val="Tahoma"/>
            <family val="2"/>
          </rPr>
          <t xml:space="preserve">
</t>
        </r>
      </text>
    </comment>
    <comment ref="G24" authorId="0">
      <text>
        <r>
          <rPr>
            <b/>
            <sz val="9"/>
            <rFont val="Tahoma"/>
            <family val="2"/>
          </rPr>
          <t>СВНЦ МиМ - L16+M16</t>
        </r>
        <r>
          <rPr>
            <sz val="9"/>
            <rFont val="Tahoma"/>
            <family val="2"/>
          </rPr>
          <t xml:space="preserve">
</t>
        </r>
      </text>
    </comment>
    <comment ref="K24" authorId="1">
      <text>
        <r>
          <rPr>
            <b/>
            <sz val="9"/>
            <rFont val="Tahoma"/>
            <family val="2"/>
          </rPr>
          <t>СВНЦ МиМ - L18+M18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10.xml><?xml version="1.0" encoding="utf-8"?>
<comments xmlns="http://schemas.openxmlformats.org/spreadsheetml/2006/main">
  <authors>
    <author>Д.Бузыкин</author>
    <author>Пользователь</author>
  </authors>
  <commentList>
    <comment ref="E8" authorId="0">
      <text>
        <r>
          <rPr>
            <b/>
            <sz val="9"/>
            <rFont val="Tahoma"/>
            <family val="2"/>
          </rPr>
          <t>СВНЦМ ОЭМК 
Е14+F14</t>
        </r>
        <r>
          <rPr>
            <sz val="9"/>
            <rFont val="Tahoma"/>
            <family val="2"/>
          </rPr>
          <t xml:space="preserve">
</t>
        </r>
      </text>
    </comment>
    <comment ref="G8" authorId="0">
      <text>
        <r>
          <rPr>
            <b/>
            <sz val="9"/>
            <rFont val="Tahoma"/>
            <family val="2"/>
          </rPr>
          <t>СВНЦМ ОЭМК G14 +
СВНЦМ Руслайм D12 +
СВНЦМ Прочие ЛГОК D14</t>
        </r>
        <r>
          <rPr>
            <sz val="9"/>
            <rFont val="Tahoma"/>
            <family val="2"/>
          </rPr>
          <t xml:space="preserve">
</t>
        </r>
      </text>
    </comment>
    <comment ref="J8" authorId="0">
      <text>
        <r>
          <rPr>
            <b/>
            <sz val="9"/>
            <rFont val="Tahoma"/>
            <family val="2"/>
          </rPr>
          <t>СВНЦМ ОЭМК 
Е15+F15</t>
        </r>
        <r>
          <rPr>
            <sz val="9"/>
            <rFont val="Tahoma"/>
            <family val="2"/>
          </rPr>
          <t xml:space="preserve">
</t>
        </r>
      </text>
    </comment>
    <comment ref="K8" authorId="0">
      <text>
        <r>
          <rPr>
            <b/>
            <sz val="9"/>
            <rFont val="Tahoma"/>
            <family val="2"/>
          </rPr>
          <t>СВНЦМ ОЭМК G15</t>
        </r>
        <r>
          <rPr>
            <sz val="9"/>
            <rFont val="Tahoma"/>
            <family val="2"/>
          </rPr>
          <t xml:space="preserve">
</t>
        </r>
      </text>
    </comment>
    <comment ref="G14" authorId="0">
      <text>
        <r>
          <rPr>
            <b/>
            <sz val="9"/>
            <rFont val="Tahoma"/>
            <family val="2"/>
          </rPr>
          <t xml:space="preserve">СВНЦМ МиМ - Е16 + G14
</t>
        </r>
        <r>
          <rPr>
            <sz val="9"/>
            <rFont val="Tahoma"/>
            <family val="2"/>
          </rPr>
          <t xml:space="preserve">
</t>
        </r>
      </text>
    </comment>
    <comment ref="E16" authorId="0">
      <text>
        <r>
          <rPr>
            <b/>
            <sz val="9"/>
            <rFont val="Tahoma"/>
            <family val="2"/>
          </rPr>
          <t>СВНЦМ МиМ - J16</t>
        </r>
        <r>
          <rPr>
            <sz val="9"/>
            <rFont val="Tahoma"/>
            <family val="2"/>
          </rPr>
          <t xml:space="preserve">
</t>
        </r>
      </text>
    </comment>
    <comment ref="G16" authorId="0">
      <text>
        <r>
          <rPr>
            <sz val="9"/>
            <rFont val="Tahoma"/>
            <family val="2"/>
          </rPr>
          <t>СВНЦ МиМ K16*87,2%
87,2%</t>
        </r>
      </text>
    </comment>
    <comment ref="J16" authorId="0">
      <text>
        <r>
          <rPr>
            <b/>
            <sz val="9"/>
            <rFont val="Tahoma"/>
            <family val="2"/>
          </rPr>
          <t>СВНЦМ МиМ - J18</t>
        </r>
        <r>
          <rPr>
            <sz val="9"/>
            <rFont val="Tahoma"/>
            <family val="2"/>
          </rPr>
          <t xml:space="preserve">
</t>
        </r>
      </text>
    </comment>
    <comment ref="K16" authorId="0">
      <text>
        <r>
          <rPr>
            <b/>
            <sz val="9"/>
            <rFont val="Tahoma"/>
            <family val="2"/>
          </rPr>
          <t xml:space="preserve">СВНЦ МиМ K18*87,2%
</t>
        </r>
        <r>
          <rPr>
            <sz val="9"/>
            <rFont val="Tahoma"/>
            <family val="2"/>
          </rPr>
          <t xml:space="preserve">
</t>
        </r>
      </text>
    </comment>
    <comment ref="G18" authorId="0">
      <text>
        <r>
          <rPr>
            <sz val="9"/>
            <rFont val="Tahoma"/>
            <family val="2"/>
          </rPr>
          <t>СВНЦ МиМ K16*87,2%
12,8%</t>
        </r>
      </text>
    </comment>
    <comment ref="K18" authorId="0">
      <text>
        <r>
          <rPr>
            <b/>
            <sz val="9"/>
            <rFont val="Tahoma"/>
            <family val="2"/>
          </rPr>
          <t>СВНЦ МиМ K18*12,8%</t>
        </r>
        <r>
          <rPr>
            <sz val="9"/>
            <rFont val="Tahoma"/>
            <family val="2"/>
          </rPr>
          <t xml:space="preserve">
</t>
        </r>
      </text>
    </comment>
    <comment ref="E20" authorId="0">
      <text>
        <r>
          <rPr>
            <b/>
            <sz val="9"/>
            <rFont val="Tahoma"/>
            <family val="2"/>
          </rPr>
          <t xml:space="preserve">СВНЦ МиМ - H16
</t>
        </r>
        <r>
          <rPr>
            <sz val="9"/>
            <rFont val="Tahoma"/>
            <family val="2"/>
          </rPr>
          <t xml:space="preserve">
</t>
        </r>
      </text>
    </comment>
    <comment ref="G20" authorId="0">
      <text>
        <r>
          <rPr>
            <b/>
            <sz val="9"/>
            <rFont val="Tahoma"/>
            <family val="2"/>
          </rPr>
          <t>СВНЦ МиМ - I16</t>
        </r>
        <r>
          <rPr>
            <sz val="9"/>
            <rFont val="Tahoma"/>
            <family val="2"/>
          </rPr>
          <t xml:space="preserve">
</t>
        </r>
      </text>
    </comment>
    <comment ref="J20" authorId="0">
      <text>
        <r>
          <rPr>
            <b/>
            <sz val="9"/>
            <rFont val="Tahoma"/>
            <family val="2"/>
          </rPr>
          <t>СВНЦ МиМ - H18</t>
        </r>
        <r>
          <rPr>
            <sz val="9"/>
            <rFont val="Tahoma"/>
            <family val="2"/>
          </rPr>
          <t xml:space="preserve">
</t>
        </r>
      </text>
    </comment>
    <comment ref="K20" authorId="0">
      <text>
        <r>
          <rPr>
            <b/>
            <sz val="9"/>
            <rFont val="Tahoma"/>
            <family val="2"/>
          </rPr>
          <t>СВНЦ МиМ - I18</t>
        </r>
        <r>
          <rPr>
            <sz val="9"/>
            <rFont val="Tahoma"/>
            <family val="2"/>
          </rPr>
          <t xml:space="preserve">
</t>
        </r>
      </text>
    </comment>
    <comment ref="E22" authorId="0">
      <text>
        <r>
          <rPr>
            <b/>
            <sz val="9"/>
            <rFont val="Tahoma"/>
            <family val="2"/>
          </rPr>
          <t>СВНЦ БСЗ - E-G14</t>
        </r>
        <r>
          <rPr>
            <sz val="9"/>
            <rFont val="Tahoma"/>
            <family val="2"/>
          </rPr>
          <t xml:space="preserve">
</t>
        </r>
      </text>
    </comment>
    <comment ref="G24" authorId="0">
      <text>
        <r>
          <rPr>
            <b/>
            <sz val="9"/>
            <rFont val="Tahoma"/>
            <family val="2"/>
          </rPr>
          <t>СВНЦ МиМ - P16+Q16</t>
        </r>
        <r>
          <rPr>
            <sz val="9"/>
            <rFont val="Tahoma"/>
            <family val="2"/>
          </rPr>
          <t xml:space="preserve">
</t>
        </r>
      </text>
    </comment>
    <comment ref="K24" authorId="1">
      <text>
        <r>
          <rPr>
            <b/>
            <sz val="9"/>
            <rFont val="Tahoma"/>
            <family val="2"/>
          </rPr>
          <t>СВНЦ МиМ - P18+Q18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Д.Бузыкин</author>
    <author>Пользователь</author>
  </authors>
  <commentList>
    <comment ref="E8" authorId="0">
      <text>
        <r>
          <rPr>
            <b/>
            <sz val="9"/>
            <rFont val="Tahoma"/>
            <family val="2"/>
          </rPr>
          <t>СВНЦМ ОЭМК 
Е14+F14</t>
        </r>
        <r>
          <rPr>
            <sz val="9"/>
            <rFont val="Tahoma"/>
            <family val="2"/>
          </rPr>
          <t xml:space="preserve">
</t>
        </r>
      </text>
    </comment>
    <comment ref="G8" authorId="0">
      <text>
        <r>
          <rPr>
            <b/>
            <sz val="9"/>
            <rFont val="Tahoma"/>
            <family val="2"/>
          </rPr>
          <t>СВНЦМ ОЭМК G14 +
СВНЦМ Руслайм D12 +
СВНЦМ Прочие ЛГОК D14</t>
        </r>
        <r>
          <rPr>
            <sz val="9"/>
            <rFont val="Tahoma"/>
            <family val="2"/>
          </rPr>
          <t xml:space="preserve">
</t>
        </r>
      </text>
    </comment>
    <comment ref="J8" authorId="0">
      <text>
        <r>
          <rPr>
            <b/>
            <sz val="9"/>
            <rFont val="Tahoma"/>
            <family val="2"/>
          </rPr>
          <t>СВНЦМ ОЭМК 
Е15+F15</t>
        </r>
        <r>
          <rPr>
            <sz val="9"/>
            <rFont val="Tahoma"/>
            <family val="2"/>
          </rPr>
          <t xml:space="preserve">
</t>
        </r>
      </text>
    </comment>
    <comment ref="K8" authorId="0">
      <text>
        <r>
          <rPr>
            <b/>
            <sz val="9"/>
            <rFont val="Tahoma"/>
            <family val="2"/>
          </rPr>
          <t>СВНЦМ ОЭМК G15</t>
        </r>
        <r>
          <rPr>
            <sz val="9"/>
            <rFont val="Tahoma"/>
            <family val="2"/>
          </rPr>
          <t xml:space="preserve">
</t>
        </r>
      </text>
    </comment>
    <comment ref="G14" authorId="0">
      <text>
        <r>
          <rPr>
            <b/>
            <sz val="9"/>
            <rFont val="Tahoma"/>
            <family val="2"/>
          </rPr>
          <t xml:space="preserve">СВНЦМ МиМ - Е16
</t>
        </r>
        <r>
          <rPr>
            <sz val="9"/>
            <rFont val="Tahoma"/>
            <family val="2"/>
          </rPr>
          <t xml:space="preserve">
</t>
        </r>
      </text>
    </comment>
    <comment ref="E16" authorId="0">
      <text>
        <r>
          <rPr>
            <b/>
            <sz val="9"/>
            <rFont val="Tahoma"/>
            <family val="2"/>
          </rPr>
          <t>СВНЦМ МиМ - I16</t>
        </r>
        <r>
          <rPr>
            <sz val="9"/>
            <rFont val="Tahoma"/>
            <family val="2"/>
          </rPr>
          <t xml:space="preserve">
</t>
        </r>
      </text>
    </comment>
    <comment ref="G16" authorId="0">
      <text>
        <r>
          <rPr>
            <sz val="9"/>
            <rFont val="Tahoma"/>
            <family val="2"/>
          </rPr>
          <t>СВНЦ МиМ J16*87,2%
87,2%</t>
        </r>
      </text>
    </comment>
    <comment ref="J16" authorId="0">
      <text>
        <r>
          <rPr>
            <b/>
            <sz val="9"/>
            <rFont val="Tahoma"/>
            <family val="2"/>
          </rPr>
          <t>СВНЦМ МиМ - I18</t>
        </r>
        <r>
          <rPr>
            <sz val="9"/>
            <rFont val="Tahoma"/>
            <family val="2"/>
          </rPr>
          <t xml:space="preserve">
</t>
        </r>
      </text>
    </comment>
    <comment ref="K16" authorId="0">
      <text>
        <r>
          <rPr>
            <b/>
            <sz val="9"/>
            <rFont val="Tahoma"/>
            <family val="2"/>
          </rPr>
          <t xml:space="preserve">СВНЦ МиМ J18*87,2%
</t>
        </r>
        <r>
          <rPr>
            <sz val="9"/>
            <rFont val="Tahoma"/>
            <family val="2"/>
          </rPr>
          <t xml:space="preserve">
</t>
        </r>
      </text>
    </comment>
    <comment ref="G18" authorId="0">
      <text>
        <r>
          <rPr>
            <sz val="9"/>
            <rFont val="Tahoma"/>
            <family val="2"/>
          </rPr>
          <t>СВНЦ МиМ J16*87,2%
12,8%</t>
        </r>
      </text>
    </comment>
    <comment ref="K18" authorId="0">
      <text>
        <r>
          <rPr>
            <b/>
            <sz val="9"/>
            <rFont val="Tahoma"/>
            <family val="2"/>
          </rPr>
          <t>СВНЦ МиМ J18*12,8%</t>
        </r>
        <r>
          <rPr>
            <sz val="9"/>
            <rFont val="Tahoma"/>
            <family val="2"/>
          </rPr>
          <t xml:space="preserve">
</t>
        </r>
      </text>
    </comment>
    <comment ref="E20" authorId="0">
      <text>
        <r>
          <rPr>
            <b/>
            <sz val="9"/>
            <rFont val="Tahoma"/>
            <family val="2"/>
          </rPr>
          <t xml:space="preserve">СВНЦ МиМ - G16
</t>
        </r>
        <r>
          <rPr>
            <sz val="9"/>
            <rFont val="Tahoma"/>
            <family val="2"/>
          </rPr>
          <t xml:space="preserve">
</t>
        </r>
      </text>
    </comment>
    <comment ref="G20" authorId="0">
      <text>
        <r>
          <rPr>
            <b/>
            <sz val="9"/>
            <rFont val="Tahoma"/>
            <family val="2"/>
          </rPr>
          <t>СВНЦ МиМ - H16</t>
        </r>
        <r>
          <rPr>
            <sz val="9"/>
            <rFont val="Tahoma"/>
            <family val="2"/>
          </rPr>
          <t xml:space="preserve">
</t>
        </r>
      </text>
    </comment>
    <comment ref="J20" authorId="0">
      <text>
        <r>
          <rPr>
            <b/>
            <sz val="9"/>
            <rFont val="Tahoma"/>
            <family val="2"/>
          </rPr>
          <t>СВНЦ МиМ - G18</t>
        </r>
        <r>
          <rPr>
            <sz val="9"/>
            <rFont val="Tahoma"/>
            <family val="2"/>
          </rPr>
          <t xml:space="preserve">
</t>
        </r>
      </text>
    </comment>
    <comment ref="K20" authorId="0">
      <text>
        <r>
          <rPr>
            <b/>
            <sz val="9"/>
            <rFont val="Tahoma"/>
            <family val="2"/>
          </rPr>
          <t>СВНЦ МиМ - H18</t>
        </r>
        <r>
          <rPr>
            <sz val="9"/>
            <rFont val="Tahoma"/>
            <family val="2"/>
          </rPr>
          <t xml:space="preserve">
</t>
        </r>
      </text>
    </comment>
    <comment ref="E22" authorId="0">
      <text>
        <r>
          <rPr>
            <b/>
            <sz val="9"/>
            <rFont val="Tahoma"/>
            <family val="2"/>
          </rPr>
          <t>СВНЦ МиМ - K16</t>
        </r>
        <r>
          <rPr>
            <sz val="9"/>
            <rFont val="Tahoma"/>
            <family val="2"/>
          </rPr>
          <t xml:space="preserve">
</t>
        </r>
      </text>
    </comment>
    <comment ref="G24" authorId="0">
      <text>
        <r>
          <rPr>
            <b/>
            <sz val="9"/>
            <rFont val="Tahoma"/>
            <family val="2"/>
          </rPr>
          <t>СВНЦ МиМ - L16+M16</t>
        </r>
        <r>
          <rPr>
            <sz val="9"/>
            <rFont val="Tahoma"/>
            <family val="2"/>
          </rPr>
          <t xml:space="preserve">
</t>
        </r>
      </text>
    </comment>
    <comment ref="K24" authorId="1">
      <text>
        <r>
          <rPr>
            <b/>
            <sz val="9"/>
            <rFont val="Tahoma"/>
            <family val="2"/>
          </rPr>
          <t>СВНЦ МиМ - L18+M18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Д.Бузыкин</author>
    <author>Пользователь</author>
  </authors>
  <commentList>
    <comment ref="E8" authorId="0">
      <text>
        <r>
          <rPr>
            <b/>
            <sz val="9"/>
            <rFont val="Tahoma"/>
            <family val="2"/>
          </rPr>
          <t>СВНЦМ ОЭМК 
Е14+F14</t>
        </r>
        <r>
          <rPr>
            <sz val="9"/>
            <rFont val="Tahoma"/>
            <family val="2"/>
          </rPr>
          <t xml:space="preserve">
</t>
        </r>
      </text>
    </comment>
    <comment ref="G8" authorId="0">
      <text>
        <r>
          <rPr>
            <b/>
            <sz val="9"/>
            <rFont val="Tahoma"/>
            <family val="2"/>
          </rPr>
          <t>СВНЦМ ОЭМК G14 +
СВНЦМ Руслайм D12 +
СВНЦМ Прочие ЛГОК D14</t>
        </r>
        <r>
          <rPr>
            <sz val="9"/>
            <rFont val="Tahoma"/>
            <family val="2"/>
          </rPr>
          <t xml:space="preserve">
</t>
        </r>
      </text>
    </comment>
    <comment ref="J8" authorId="0">
      <text>
        <r>
          <rPr>
            <b/>
            <sz val="9"/>
            <rFont val="Tahoma"/>
            <family val="2"/>
          </rPr>
          <t>СВНЦМ ОЭМК 
Е15+F15</t>
        </r>
        <r>
          <rPr>
            <sz val="9"/>
            <rFont val="Tahoma"/>
            <family val="2"/>
          </rPr>
          <t xml:space="preserve">
</t>
        </r>
      </text>
    </comment>
    <comment ref="K8" authorId="0">
      <text>
        <r>
          <rPr>
            <b/>
            <sz val="9"/>
            <rFont val="Tahoma"/>
            <family val="2"/>
          </rPr>
          <t>СВНЦМ ОЭМК G15</t>
        </r>
        <r>
          <rPr>
            <sz val="9"/>
            <rFont val="Tahoma"/>
            <family val="2"/>
          </rPr>
          <t xml:space="preserve">
</t>
        </r>
      </text>
    </comment>
    <comment ref="G14" authorId="0">
      <text>
        <r>
          <rPr>
            <b/>
            <sz val="9"/>
            <rFont val="Tahoma"/>
            <family val="2"/>
          </rPr>
          <t xml:space="preserve">СВНЦМ МиМ - Е16
</t>
        </r>
        <r>
          <rPr>
            <sz val="9"/>
            <rFont val="Tahoma"/>
            <family val="2"/>
          </rPr>
          <t xml:space="preserve">
</t>
        </r>
      </text>
    </comment>
    <comment ref="E16" authorId="0">
      <text>
        <r>
          <rPr>
            <b/>
            <sz val="9"/>
            <rFont val="Tahoma"/>
            <family val="2"/>
          </rPr>
          <t>СВНЦМ МиМ - J16</t>
        </r>
        <r>
          <rPr>
            <sz val="9"/>
            <rFont val="Tahoma"/>
            <family val="2"/>
          </rPr>
          <t xml:space="preserve">
</t>
        </r>
      </text>
    </comment>
    <comment ref="G16" authorId="0">
      <text>
        <r>
          <rPr>
            <sz val="9"/>
            <rFont val="Tahoma"/>
            <family val="2"/>
          </rPr>
          <t>СВНЦ МиМ K16*87,2%
87,2%</t>
        </r>
      </text>
    </comment>
    <comment ref="J16" authorId="0">
      <text>
        <r>
          <rPr>
            <b/>
            <sz val="9"/>
            <rFont val="Tahoma"/>
            <family val="2"/>
          </rPr>
          <t>СВНЦМ МиМ - J18</t>
        </r>
        <r>
          <rPr>
            <sz val="9"/>
            <rFont val="Tahoma"/>
            <family val="2"/>
          </rPr>
          <t xml:space="preserve">
</t>
        </r>
      </text>
    </comment>
    <comment ref="K16" authorId="0">
      <text>
        <r>
          <rPr>
            <b/>
            <sz val="9"/>
            <rFont val="Tahoma"/>
            <family val="2"/>
          </rPr>
          <t xml:space="preserve">СВНЦ МиМ K18*87,2%
</t>
        </r>
        <r>
          <rPr>
            <sz val="9"/>
            <rFont val="Tahoma"/>
            <family val="2"/>
          </rPr>
          <t xml:space="preserve">
</t>
        </r>
      </text>
    </comment>
    <comment ref="G18" authorId="0">
      <text>
        <r>
          <rPr>
            <sz val="9"/>
            <rFont val="Tahoma"/>
            <family val="2"/>
          </rPr>
          <t>СВНЦ МиМ K16*87,2%
12,8%</t>
        </r>
      </text>
    </comment>
    <comment ref="K18" authorId="0">
      <text>
        <r>
          <rPr>
            <b/>
            <sz val="9"/>
            <rFont val="Tahoma"/>
            <family val="2"/>
          </rPr>
          <t>СВНЦ МиМ K18*12,8%</t>
        </r>
        <r>
          <rPr>
            <sz val="9"/>
            <rFont val="Tahoma"/>
            <family val="2"/>
          </rPr>
          <t xml:space="preserve">
</t>
        </r>
      </text>
    </comment>
    <comment ref="E20" authorId="0">
      <text>
        <r>
          <rPr>
            <b/>
            <sz val="9"/>
            <rFont val="Tahoma"/>
            <family val="2"/>
          </rPr>
          <t xml:space="preserve">СВНЦ МиМ - H16
</t>
        </r>
        <r>
          <rPr>
            <sz val="9"/>
            <rFont val="Tahoma"/>
            <family val="2"/>
          </rPr>
          <t xml:space="preserve">
</t>
        </r>
      </text>
    </comment>
    <comment ref="G20" authorId="0">
      <text>
        <r>
          <rPr>
            <b/>
            <sz val="9"/>
            <rFont val="Tahoma"/>
            <family val="2"/>
          </rPr>
          <t>СВНЦ МиМ - I16</t>
        </r>
        <r>
          <rPr>
            <sz val="9"/>
            <rFont val="Tahoma"/>
            <family val="2"/>
          </rPr>
          <t xml:space="preserve">
</t>
        </r>
      </text>
    </comment>
    <comment ref="J20" authorId="0">
      <text>
        <r>
          <rPr>
            <b/>
            <sz val="9"/>
            <rFont val="Tahoma"/>
            <family val="2"/>
          </rPr>
          <t>СВНЦ МиМ - H18</t>
        </r>
        <r>
          <rPr>
            <sz val="9"/>
            <rFont val="Tahoma"/>
            <family val="2"/>
          </rPr>
          <t xml:space="preserve">
</t>
        </r>
      </text>
    </comment>
    <comment ref="K20" authorId="0">
      <text>
        <r>
          <rPr>
            <b/>
            <sz val="9"/>
            <rFont val="Tahoma"/>
            <family val="2"/>
          </rPr>
          <t>СВНЦ МиМ - I18</t>
        </r>
        <r>
          <rPr>
            <sz val="9"/>
            <rFont val="Tahoma"/>
            <family val="2"/>
          </rPr>
          <t xml:space="preserve">
</t>
        </r>
      </text>
    </comment>
    <comment ref="E22" authorId="0">
      <text>
        <r>
          <rPr>
            <b/>
            <sz val="9"/>
            <rFont val="Tahoma"/>
            <family val="2"/>
          </rPr>
          <t>СВНЦ БСЗ - E-G14</t>
        </r>
        <r>
          <rPr>
            <sz val="9"/>
            <rFont val="Tahoma"/>
            <family val="2"/>
          </rPr>
          <t xml:space="preserve">
</t>
        </r>
      </text>
    </comment>
    <comment ref="G24" authorId="0">
      <text>
        <r>
          <rPr>
            <b/>
            <sz val="9"/>
            <rFont val="Tahoma"/>
            <family val="2"/>
          </rPr>
          <t>СВНЦ МиМ - P16+Q16</t>
        </r>
        <r>
          <rPr>
            <sz val="9"/>
            <rFont val="Tahoma"/>
            <family val="2"/>
          </rPr>
          <t xml:space="preserve">
</t>
        </r>
      </text>
    </comment>
    <comment ref="K24" authorId="1">
      <text>
        <r>
          <rPr>
            <b/>
            <sz val="9"/>
            <rFont val="Tahoma"/>
            <family val="2"/>
          </rPr>
          <t>СВНЦ МиМ - P18+Q18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Д.Бузыкин</author>
    <author>Пользователь</author>
  </authors>
  <commentList>
    <comment ref="E8" authorId="0">
      <text>
        <r>
          <rPr>
            <b/>
            <sz val="9"/>
            <rFont val="Tahoma"/>
            <family val="2"/>
          </rPr>
          <t>СВНЦМ ОЭМК 
Е14+F14</t>
        </r>
        <r>
          <rPr>
            <sz val="9"/>
            <rFont val="Tahoma"/>
            <family val="2"/>
          </rPr>
          <t xml:space="preserve">
</t>
        </r>
      </text>
    </comment>
    <comment ref="G8" authorId="0">
      <text>
        <r>
          <rPr>
            <b/>
            <sz val="9"/>
            <rFont val="Tahoma"/>
            <family val="2"/>
          </rPr>
          <t>СВНЦМ ОЭМК G14 +
СВНЦМ Руслайм D12 +
СВНЦМ Прочие ЛГОК D14</t>
        </r>
        <r>
          <rPr>
            <sz val="9"/>
            <rFont val="Tahoma"/>
            <family val="2"/>
          </rPr>
          <t xml:space="preserve">
</t>
        </r>
      </text>
    </comment>
    <comment ref="J8" authorId="0">
      <text>
        <r>
          <rPr>
            <b/>
            <sz val="9"/>
            <rFont val="Tahoma"/>
            <family val="2"/>
          </rPr>
          <t>СВНЦМ ОЭМК 
Е15+F15</t>
        </r>
        <r>
          <rPr>
            <sz val="9"/>
            <rFont val="Tahoma"/>
            <family val="2"/>
          </rPr>
          <t xml:space="preserve">
</t>
        </r>
      </text>
    </comment>
    <comment ref="K8" authorId="0">
      <text>
        <r>
          <rPr>
            <b/>
            <sz val="9"/>
            <rFont val="Tahoma"/>
            <family val="2"/>
          </rPr>
          <t>СВНЦМ ОЭМК G15</t>
        </r>
        <r>
          <rPr>
            <sz val="9"/>
            <rFont val="Tahoma"/>
            <family val="2"/>
          </rPr>
          <t xml:space="preserve">
</t>
        </r>
      </text>
    </comment>
    <comment ref="G14" authorId="0">
      <text>
        <r>
          <rPr>
            <b/>
            <sz val="9"/>
            <rFont val="Tahoma"/>
            <family val="2"/>
          </rPr>
          <t xml:space="preserve">СВНЦМ МиМ - Е16
</t>
        </r>
        <r>
          <rPr>
            <sz val="9"/>
            <rFont val="Tahoma"/>
            <family val="2"/>
          </rPr>
          <t xml:space="preserve">
</t>
        </r>
      </text>
    </comment>
    <comment ref="E16" authorId="0">
      <text>
        <r>
          <rPr>
            <b/>
            <sz val="9"/>
            <rFont val="Tahoma"/>
            <family val="2"/>
          </rPr>
          <t>СВНЦМ МиМ - J16</t>
        </r>
        <r>
          <rPr>
            <sz val="9"/>
            <rFont val="Tahoma"/>
            <family val="2"/>
          </rPr>
          <t xml:space="preserve">
</t>
        </r>
      </text>
    </comment>
    <comment ref="G16" authorId="0">
      <text>
        <r>
          <rPr>
            <sz val="9"/>
            <rFont val="Tahoma"/>
            <family val="2"/>
          </rPr>
          <t>СВНЦ МиМ K16*87,2%
87,2%</t>
        </r>
      </text>
    </comment>
    <comment ref="J16" authorId="0">
      <text>
        <r>
          <rPr>
            <b/>
            <sz val="9"/>
            <rFont val="Tahoma"/>
            <family val="2"/>
          </rPr>
          <t>СВНЦМ МиМ - J18</t>
        </r>
        <r>
          <rPr>
            <sz val="9"/>
            <rFont val="Tahoma"/>
            <family val="2"/>
          </rPr>
          <t xml:space="preserve">
</t>
        </r>
      </text>
    </comment>
    <comment ref="K16" authorId="0">
      <text>
        <r>
          <rPr>
            <b/>
            <sz val="9"/>
            <rFont val="Tahoma"/>
            <family val="2"/>
          </rPr>
          <t xml:space="preserve">СВНЦ МиМ K18*87,2%
</t>
        </r>
        <r>
          <rPr>
            <sz val="9"/>
            <rFont val="Tahoma"/>
            <family val="2"/>
          </rPr>
          <t xml:space="preserve">
</t>
        </r>
      </text>
    </comment>
    <comment ref="G18" authorId="0">
      <text>
        <r>
          <rPr>
            <sz val="9"/>
            <rFont val="Tahoma"/>
            <family val="2"/>
          </rPr>
          <t>СВНЦ МиМ K16*87,2%
12,8%</t>
        </r>
      </text>
    </comment>
    <comment ref="K18" authorId="0">
      <text>
        <r>
          <rPr>
            <b/>
            <sz val="9"/>
            <rFont val="Tahoma"/>
            <family val="2"/>
          </rPr>
          <t>СВНЦ МиМ K18*12,8%</t>
        </r>
        <r>
          <rPr>
            <sz val="9"/>
            <rFont val="Tahoma"/>
            <family val="2"/>
          </rPr>
          <t xml:space="preserve">
</t>
        </r>
      </text>
    </comment>
    <comment ref="E20" authorId="0">
      <text>
        <r>
          <rPr>
            <b/>
            <sz val="9"/>
            <rFont val="Tahoma"/>
            <family val="2"/>
          </rPr>
          <t xml:space="preserve">СВНЦ МиМ - H16
</t>
        </r>
        <r>
          <rPr>
            <sz val="9"/>
            <rFont val="Tahoma"/>
            <family val="2"/>
          </rPr>
          <t xml:space="preserve">
</t>
        </r>
      </text>
    </comment>
    <comment ref="G20" authorId="0">
      <text>
        <r>
          <rPr>
            <b/>
            <sz val="9"/>
            <rFont val="Tahoma"/>
            <family val="2"/>
          </rPr>
          <t>СВНЦ МиМ - I16</t>
        </r>
        <r>
          <rPr>
            <sz val="9"/>
            <rFont val="Tahoma"/>
            <family val="2"/>
          </rPr>
          <t xml:space="preserve">
</t>
        </r>
      </text>
    </comment>
    <comment ref="J20" authorId="0">
      <text>
        <r>
          <rPr>
            <b/>
            <sz val="9"/>
            <rFont val="Tahoma"/>
            <family val="2"/>
          </rPr>
          <t>СВНЦ МиМ - H18</t>
        </r>
        <r>
          <rPr>
            <sz val="9"/>
            <rFont val="Tahoma"/>
            <family val="2"/>
          </rPr>
          <t xml:space="preserve">
</t>
        </r>
      </text>
    </comment>
    <comment ref="K20" authorId="0">
      <text>
        <r>
          <rPr>
            <b/>
            <sz val="9"/>
            <rFont val="Tahoma"/>
            <family val="2"/>
          </rPr>
          <t>СВНЦ МиМ - I18</t>
        </r>
        <r>
          <rPr>
            <sz val="9"/>
            <rFont val="Tahoma"/>
            <family val="2"/>
          </rPr>
          <t xml:space="preserve">
</t>
        </r>
      </text>
    </comment>
    <comment ref="E22" authorId="0">
      <text>
        <r>
          <rPr>
            <b/>
            <sz val="9"/>
            <rFont val="Tahoma"/>
            <family val="2"/>
          </rPr>
          <t>СВНЦ БСЗ - E-G14</t>
        </r>
        <r>
          <rPr>
            <sz val="9"/>
            <rFont val="Tahoma"/>
            <family val="2"/>
          </rPr>
          <t xml:space="preserve">
</t>
        </r>
      </text>
    </comment>
    <comment ref="G24" authorId="0">
      <text>
        <r>
          <rPr>
            <b/>
            <sz val="9"/>
            <rFont val="Tahoma"/>
            <family val="2"/>
          </rPr>
          <t>СВНЦ МиМ - P16+Q16</t>
        </r>
        <r>
          <rPr>
            <sz val="9"/>
            <rFont val="Tahoma"/>
            <family val="2"/>
          </rPr>
          <t xml:space="preserve">
</t>
        </r>
      </text>
    </comment>
    <comment ref="K24" authorId="1">
      <text>
        <r>
          <rPr>
            <b/>
            <sz val="9"/>
            <rFont val="Tahoma"/>
            <family val="2"/>
          </rPr>
          <t>СВНЦ МиМ - P18+Q18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Д.Бузыкин</author>
    <author>Пользователь</author>
  </authors>
  <commentList>
    <comment ref="E8" authorId="0">
      <text>
        <r>
          <rPr>
            <b/>
            <sz val="9"/>
            <rFont val="Tahoma"/>
            <family val="2"/>
          </rPr>
          <t>СВНЦМ ОЭМК 
Е14+F14</t>
        </r>
        <r>
          <rPr>
            <sz val="9"/>
            <rFont val="Tahoma"/>
            <family val="2"/>
          </rPr>
          <t xml:space="preserve">
</t>
        </r>
      </text>
    </comment>
    <comment ref="G8" authorId="0">
      <text>
        <r>
          <rPr>
            <b/>
            <sz val="9"/>
            <rFont val="Tahoma"/>
            <family val="2"/>
          </rPr>
          <t>СВНЦМ ОЭМК G14 +
СВНЦМ Руслайм D12 +
СВНЦМ Прочие ЛГОК D14</t>
        </r>
        <r>
          <rPr>
            <sz val="9"/>
            <rFont val="Tahoma"/>
            <family val="2"/>
          </rPr>
          <t xml:space="preserve">
</t>
        </r>
      </text>
    </comment>
    <comment ref="J8" authorId="0">
      <text>
        <r>
          <rPr>
            <b/>
            <sz val="9"/>
            <rFont val="Tahoma"/>
            <family val="2"/>
          </rPr>
          <t>СВНЦМ ОЭМК 
Е15+F15</t>
        </r>
        <r>
          <rPr>
            <sz val="9"/>
            <rFont val="Tahoma"/>
            <family val="2"/>
          </rPr>
          <t xml:space="preserve">
</t>
        </r>
      </text>
    </comment>
    <comment ref="K8" authorId="0">
      <text>
        <r>
          <rPr>
            <b/>
            <sz val="9"/>
            <rFont val="Tahoma"/>
            <family val="2"/>
          </rPr>
          <t>СВНЦМ ОЭМК G15</t>
        </r>
        <r>
          <rPr>
            <sz val="9"/>
            <rFont val="Tahoma"/>
            <family val="2"/>
          </rPr>
          <t xml:space="preserve">
</t>
        </r>
      </text>
    </comment>
    <comment ref="G14" authorId="0">
      <text>
        <r>
          <rPr>
            <b/>
            <sz val="9"/>
            <rFont val="Tahoma"/>
            <family val="2"/>
          </rPr>
          <t xml:space="preserve">СВНЦМ МиМ - Е16
</t>
        </r>
        <r>
          <rPr>
            <sz val="9"/>
            <rFont val="Tahoma"/>
            <family val="2"/>
          </rPr>
          <t xml:space="preserve">
</t>
        </r>
      </text>
    </comment>
    <comment ref="E16" authorId="0">
      <text>
        <r>
          <rPr>
            <b/>
            <sz val="9"/>
            <rFont val="Tahoma"/>
            <family val="2"/>
          </rPr>
          <t>СВНЦМ МиМ - J16</t>
        </r>
        <r>
          <rPr>
            <sz val="9"/>
            <rFont val="Tahoma"/>
            <family val="2"/>
          </rPr>
          <t xml:space="preserve">
</t>
        </r>
      </text>
    </comment>
    <comment ref="G16" authorId="0">
      <text>
        <r>
          <rPr>
            <sz val="9"/>
            <rFont val="Tahoma"/>
            <family val="2"/>
          </rPr>
          <t>СВНЦ МиМ K16*87,2%
87,2%</t>
        </r>
      </text>
    </comment>
    <comment ref="J16" authorId="0">
      <text>
        <r>
          <rPr>
            <b/>
            <sz val="9"/>
            <rFont val="Tahoma"/>
            <family val="2"/>
          </rPr>
          <t>СВНЦМ МиМ - J18</t>
        </r>
        <r>
          <rPr>
            <sz val="9"/>
            <rFont val="Tahoma"/>
            <family val="2"/>
          </rPr>
          <t xml:space="preserve">
</t>
        </r>
      </text>
    </comment>
    <comment ref="K16" authorId="0">
      <text>
        <r>
          <rPr>
            <b/>
            <sz val="9"/>
            <rFont val="Tahoma"/>
            <family val="2"/>
          </rPr>
          <t xml:space="preserve">СВНЦ МиМ K18*87,2%
</t>
        </r>
        <r>
          <rPr>
            <sz val="9"/>
            <rFont val="Tahoma"/>
            <family val="2"/>
          </rPr>
          <t xml:space="preserve">
</t>
        </r>
      </text>
    </comment>
    <comment ref="G18" authorId="0">
      <text>
        <r>
          <rPr>
            <sz val="9"/>
            <rFont val="Tahoma"/>
            <family val="2"/>
          </rPr>
          <t>СВНЦ МиМ K16*87,2%
12,8%</t>
        </r>
      </text>
    </comment>
    <comment ref="K18" authorId="0">
      <text>
        <r>
          <rPr>
            <b/>
            <sz val="9"/>
            <rFont val="Tahoma"/>
            <family val="2"/>
          </rPr>
          <t>СВНЦ МиМ K18*12,8%</t>
        </r>
        <r>
          <rPr>
            <sz val="9"/>
            <rFont val="Tahoma"/>
            <family val="2"/>
          </rPr>
          <t xml:space="preserve">
</t>
        </r>
      </text>
    </comment>
    <comment ref="E20" authorId="0">
      <text>
        <r>
          <rPr>
            <b/>
            <sz val="9"/>
            <rFont val="Tahoma"/>
            <family val="2"/>
          </rPr>
          <t xml:space="preserve">СВНЦ МиМ - H16
</t>
        </r>
        <r>
          <rPr>
            <sz val="9"/>
            <rFont val="Tahoma"/>
            <family val="2"/>
          </rPr>
          <t xml:space="preserve">
</t>
        </r>
      </text>
    </comment>
    <comment ref="G20" authorId="0">
      <text>
        <r>
          <rPr>
            <b/>
            <sz val="9"/>
            <rFont val="Tahoma"/>
            <family val="2"/>
          </rPr>
          <t>СВНЦ МиМ - I16</t>
        </r>
        <r>
          <rPr>
            <sz val="9"/>
            <rFont val="Tahoma"/>
            <family val="2"/>
          </rPr>
          <t xml:space="preserve">
</t>
        </r>
      </text>
    </comment>
    <comment ref="J20" authorId="0">
      <text>
        <r>
          <rPr>
            <b/>
            <sz val="9"/>
            <rFont val="Tahoma"/>
            <family val="2"/>
          </rPr>
          <t>СВНЦ МиМ - H18</t>
        </r>
        <r>
          <rPr>
            <sz val="9"/>
            <rFont val="Tahoma"/>
            <family val="2"/>
          </rPr>
          <t xml:space="preserve">
</t>
        </r>
      </text>
    </comment>
    <comment ref="K20" authorId="0">
      <text>
        <r>
          <rPr>
            <b/>
            <sz val="9"/>
            <rFont val="Tahoma"/>
            <family val="2"/>
          </rPr>
          <t>СВНЦ МиМ - I18</t>
        </r>
        <r>
          <rPr>
            <sz val="9"/>
            <rFont val="Tahoma"/>
            <family val="2"/>
          </rPr>
          <t xml:space="preserve">
</t>
        </r>
      </text>
    </comment>
    <comment ref="E22" authorId="0">
      <text>
        <r>
          <rPr>
            <b/>
            <sz val="9"/>
            <rFont val="Tahoma"/>
            <family val="2"/>
          </rPr>
          <t>СВНЦ БСЗ - E-G14</t>
        </r>
        <r>
          <rPr>
            <sz val="9"/>
            <rFont val="Tahoma"/>
            <family val="2"/>
          </rPr>
          <t xml:space="preserve">
</t>
        </r>
      </text>
    </comment>
    <comment ref="G24" authorId="0">
      <text>
        <r>
          <rPr>
            <b/>
            <sz val="9"/>
            <rFont val="Tahoma"/>
            <family val="2"/>
          </rPr>
          <t>СВНЦ МиМ - P16+Q16</t>
        </r>
        <r>
          <rPr>
            <sz val="9"/>
            <rFont val="Tahoma"/>
            <family val="2"/>
          </rPr>
          <t xml:space="preserve">
</t>
        </r>
      </text>
    </comment>
    <comment ref="K24" authorId="1">
      <text>
        <r>
          <rPr>
            <b/>
            <sz val="9"/>
            <rFont val="Tahoma"/>
            <family val="2"/>
          </rPr>
          <t>СВНЦ МиМ - P18+Q18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Д.Бузыкин</author>
    <author>Пользователь</author>
  </authors>
  <commentList>
    <comment ref="E8" authorId="0">
      <text>
        <r>
          <rPr>
            <b/>
            <sz val="9"/>
            <rFont val="Tahoma"/>
            <family val="2"/>
          </rPr>
          <t>СВНЦМ ОЭМК 
Е14+F14</t>
        </r>
        <r>
          <rPr>
            <sz val="9"/>
            <rFont val="Tahoma"/>
            <family val="2"/>
          </rPr>
          <t xml:space="preserve">
</t>
        </r>
      </text>
    </comment>
    <comment ref="G8" authorId="0">
      <text>
        <r>
          <rPr>
            <b/>
            <sz val="9"/>
            <rFont val="Tahoma"/>
            <family val="2"/>
          </rPr>
          <t>СВНЦМ ОЭМК G14 +
СВНЦМ Руслайм D12 +
СВНЦМ Прочие ЛГОК D14</t>
        </r>
        <r>
          <rPr>
            <sz val="9"/>
            <rFont val="Tahoma"/>
            <family val="2"/>
          </rPr>
          <t xml:space="preserve">
</t>
        </r>
      </text>
    </comment>
    <comment ref="J8" authorId="0">
      <text>
        <r>
          <rPr>
            <b/>
            <sz val="9"/>
            <rFont val="Tahoma"/>
            <family val="2"/>
          </rPr>
          <t>СВНЦМ ОЭМК 
Е15+F15</t>
        </r>
        <r>
          <rPr>
            <sz val="9"/>
            <rFont val="Tahoma"/>
            <family val="2"/>
          </rPr>
          <t xml:space="preserve">
</t>
        </r>
      </text>
    </comment>
    <comment ref="K8" authorId="0">
      <text>
        <r>
          <rPr>
            <b/>
            <sz val="9"/>
            <rFont val="Tahoma"/>
            <family val="2"/>
          </rPr>
          <t>СВНЦМ ОЭМК G15</t>
        </r>
        <r>
          <rPr>
            <sz val="9"/>
            <rFont val="Tahoma"/>
            <family val="2"/>
          </rPr>
          <t xml:space="preserve">
</t>
        </r>
      </text>
    </comment>
    <comment ref="G14" authorId="0">
      <text>
        <r>
          <rPr>
            <b/>
            <sz val="9"/>
            <rFont val="Tahoma"/>
            <family val="2"/>
          </rPr>
          <t xml:space="preserve">СВНЦМ МиМ - Е16
</t>
        </r>
        <r>
          <rPr>
            <sz val="9"/>
            <rFont val="Tahoma"/>
            <family val="2"/>
          </rPr>
          <t xml:space="preserve">
</t>
        </r>
      </text>
    </comment>
    <comment ref="E16" authorId="0">
      <text>
        <r>
          <rPr>
            <b/>
            <sz val="9"/>
            <rFont val="Tahoma"/>
            <family val="2"/>
          </rPr>
          <t>СВНЦМ МиМ - J16</t>
        </r>
        <r>
          <rPr>
            <sz val="9"/>
            <rFont val="Tahoma"/>
            <family val="2"/>
          </rPr>
          <t xml:space="preserve">
</t>
        </r>
      </text>
    </comment>
    <comment ref="G16" authorId="0">
      <text>
        <r>
          <rPr>
            <sz val="9"/>
            <rFont val="Tahoma"/>
            <family val="2"/>
          </rPr>
          <t>СВНЦ МиМ K16*87,2%
87,2%</t>
        </r>
      </text>
    </comment>
    <comment ref="J16" authorId="0">
      <text>
        <r>
          <rPr>
            <b/>
            <sz val="9"/>
            <rFont val="Tahoma"/>
            <family val="2"/>
          </rPr>
          <t>СВНЦМ МиМ - J18</t>
        </r>
        <r>
          <rPr>
            <sz val="9"/>
            <rFont val="Tahoma"/>
            <family val="2"/>
          </rPr>
          <t xml:space="preserve">
</t>
        </r>
      </text>
    </comment>
    <comment ref="K16" authorId="0">
      <text>
        <r>
          <rPr>
            <b/>
            <sz val="9"/>
            <rFont val="Tahoma"/>
            <family val="2"/>
          </rPr>
          <t xml:space="preserve">СВНЦ МиМ K18*87,2%
</t>
        </r>
        <r>
          <rPr>
            <sz val="9"/>
            <rFont val="Tahoma"/>
            <family val="2"/>
          </rPr>
          <t xml:space="preserve">
</t>
        </r>
      </text>
    </comment>
    <comment ref="G18" authorId="0">
      <text>
        <r>
          <rPr>
            <sz val="9"/>
            <rFont val="Tahoma"/>
            <family val="2"/>
          </rPr>
          <t>СВНЦ МиМ K16*87,2%
12,8%</t>
        </r>
      </text>
    </comment>
    <comment ref="K18" authorId="0">
      <text>
        <r>
          <rPr>
            <b/>
            <sz val="9"/>
            <rFont val="Tahoma"/>
            <family val="2"/>
          </rPr>
          <t>СВНЦ МиМ K18*12,8%</t>
        </r>
        <r>
          <rPr>
            <sz val="9"/>
            <rFont val="Tahoma"/>
            <family val="2"/>
          </rPr>
          <t xml:space="preserve">
</t>
        </r>
      </text>
    </comment>
    <comment ref="E20" authorId="0">
      <text>
        <r>
          <rPr>
            <b/>
            <sz val="9"/>
            <rFont val="Tahoma"/>
            <family val="2"/>
          </rPr>
          <t xml:space="preserve">СВНЦ МиМ - H16
</t>
        </r>
        <r>
          <rPr>
            <sz val="9"/>
            <rFont val="Tahoma"/>
            <family val="2"/>
          </rPr>
          <t xml:space="preserve">
</t>
        </r>
      </text>
    </comment>
    <comment ref="G20" authorId="0">
      <text>
        <r>
          <rPr>
            <b/>
            <sz val="9"/>
            <rFont val="Tahoma"/>
            <family val="2"/>
          </rPr>
          <t>СВНЦ МиМ - I16</t>
        </r>
        <r>
          <rPr>
            <sz val="9"/>
            <rFont val="Tahoma"/>
            <family val="2"/>
          </rPr>
          <t xml:space="preserve">
</t>
        </r>
      </text>
    </comment>
    <comment ref="J20" authorId="0">
      <text>
        <r>
          <rPr>
            <b/>
            <sz val="9"/>
            <rFont val="Tahoma"/>
            <family val="2"/>
          </rPr>
          <t>СВНЦ МиМ - H18</t>
        </r>
        <r>
          <rPr>
            <sz val="9"/>
            <rFont val="Tahoma"/>
            <family val="2"/>
          </rPr>
          <t xml:space="preserve">
</t>
        </r>
      </text>
    </comment>
    <comment ref="K20" authorId="0">
      <text>
        <r>
          <rPr>
            <b/>
            <sz val="9"/>
            <rFont val="Tahoma"/>
            <family val="2"/>
          </rPr>
          <t>СВНЦ МиМ - I18</t>
        </r>
        <r>
          <rPr>
            <sz val="9"/>
            <rFont val="Tahoma"/>
            <family val="2"/>
          </rPr>
          <t xml:space="preserve">
</t>
        </r>
      </text>
    </comment>
    <comment ref="E22" authorId="0">
      <text>
        <r>
          <rPr>
            <b/>
            <sz val="9"/>
            <rFont val="Tahoma"/>
            <family val="2"/>
          </rPr>
          <t>СВНЦ БСЗ - E-G14</t>
        </r>
        <r>
          <rPr>
            <sz val="9"/>
            <rFont val="Tahoma"/>
            <family val="2"/>
          </rPr>
          <t xml:space="preserve">
</t>
        </r>
      </text>
    </comment>
    <comment ref="G24" authorId="0">
      <text>
        <r>
          <rPr>
            <b/>
            <sz val="9"/>
            <rFont val="Tahoma"/>
            <family val="2"/>
          </rPr>
          <t>СВНЦ МиМ - P16+Q16</t>
        </r>
        <r>
          <rPr>
            <sz val="9"/>
            <rFont val="Tahoma"/>
            <family val="2"/>
          </rPr>
          <t xml:space="preserve">
</t>
        </r>
      </text>
    </comment>
    <comment ref="K24" authorId="1">
      <text>
        <r>
          <rPr>
            <b/>
            <sz val="9"/>
            <rFont val="Tahoma"/>
            <family val="2"/>
          </rPr>
          <t>СВНЦ МиМ - P18+Q18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Д.Бузыкин</author>
    <author>Пользователь</author>
  </authors>
  <commentList>
    <comment ref="E8" authorId="0">
      <text>
        <r>
          <rPr>
            <b/>
            <sz val="9"/>
            <rFont val="Tahoma"/>
            <family val="2"/>
          </rPr>
          <t>СВНЦМ ОЭМК 
Е14+F14</t>
        </r>
        <r>
          <rPr>
            <sz val="9"/>
            <rFont val="Tahoma"/>
            <family val="2"/>
          </rPr>
          <t xml:space="preserve">
</t>
        </r>
      </text>
    </comment>
    <comment ref="G8" authorId="0">
      <text>
        <r>
          <rPr>
            <b/>
            <sz val="9"/>
            <rFont val="Tahoma"/>
            <family val="2"/>
          </rPr>
          <t>СВНЦМ ОЭМК G14 +
СВНЦМ Руслайм D12 +
СВНЦМ Прочие ЛГОК D14</t>
        </r>
        <r>
          <rPr>
            <sz val="9"/>
            <rFont val="Tahoma"/>
            <family val="2"/>
          </rPr>
          <t xml:space="preserve">
</t>
        </r>
      </text>
    </comment>
    <comment ref="J8" authorId="0">
      <text>
        <r>
          <rPr>
            <b/>
            <sz val="9"/>
            <rFont val="Tahoma"/>
            <family val="2"/>
          </rPr>
          <t>СВНЦМ ОЭМК 
Е15+F15</t>
        </r>
        <r>
          <rPr>
            <sz val="9"/>
            <rFont val="Tahoma"/>
            <family val="2"/>
          </rPr>
          <t xml:space="preserve">
</t>
        </r>
      </text>
    </comment>
    <comment ref="K8" authorId="0">
      <text>
        <r>
          <rPr>
            <b/>
            <sz val="9"/>
            <rFont val="Tahoma"/>
            <family val="2"/>
          </rPr>
          <t>СВНЦМ ОЭМК G15</t>
        </r>
        <r>
          <rPr>
            <sz val="9"/>
            <rFont val="Tahoma"/>
            <family val="2"/>
          </rPr>
          <t xml:space="preserve">
</t>
        </r>
      </text>
    </comment>
    <comment ref="G14" authorId="0">
      <text>
        <r>
          <rPr>
            <b/>
            <sz val="9"/>
            <rFont val="Tahoma"/>
            <family val="2"/>
          </rPr>
          <t xml:space="preserve">СВНЦМ МиМ - Е16
</t>
        </r>
        <r>
          <rPr>
            <sz val="9"/>
            <rFont val="Tahoma"/>
            <family val="2"/>
          </rPr>
          <t xml:space="preserve">
</t>
        </r>
      </text>
    </comment>
    <comment ref="E16" authorId="0">
      <text>
        <r>
          <rPr>
            <b/>
            <sz val="9"/>
            <rFont val="Tahoma"/>
            <family val="2"/>
          </rPr>
          <t>СВНЦМ МиМ - J16</t>
        </r>
        <r>
          <rPr>
            <sz val="9"/>
            <rFont val="Tahoma"/>
            <family val="2"/>
          </rPr>
          <t xml:space="preserve">
</t>
        </r>
      </text>
    </comment>
    <comment ref="G16" authorId="0">
      <text>
        <r>
          <rPr>
            <sz val="9"/>
            <rFont val="Tahoma"/>
            <family val="2"/>
          </rPr>
          <t>СВНЦ МиМ K16*87,2%
87,2%</t>
        </r>
      </text>
    </comment>
    <comment ref="J16" authorId="0">
      <text>
        <r>
          <rPr>
            <b/>
            <sz val="9"/>
            <rFont val="Tahoma"/>
            <family val="2"/>
          </rPr>
          <t>СВНЦМ МиМ - J18</t>
        </r>
        <r>
          <rPr>
            <sz val="9"/>
            <rFont val="Tahoma"/>
            <family val="2"/>
          </rPr>
          <t xml:space="preserve">
</t>
        </r>
      </text>
    </comment>
    <comment ref="K16" authorId="0">
      <text>
        <r>
          <rPr>
            <b/>
            <sz val="9"/>
            <rFont val="Tahoma"/>
            <family val="2"/>
          </rPr>
          <t xml:space="preserve">СВНЦ МиМ K18*87,2%
</t>
        </r>
        <r>
          <rPr>
            <sz val="9"/>
            <rFont val="Tahoma"/>
            <family val="2"/>
          </rPr>
          <t xml:space="preserve">
</t>
        </r>
      </text>
    </comment>
    <comment ref="G18" authorId="0">
      <text>
        <r>
          <rPr>
            <sz val="9"/>
            <rFont val="Tahoma"/>
            <family val="2"/>
          </rPr>
          <t>СВНЦ МиМ K16*87,2%
12,8%</t>
        </r>
      </text>
    </comment>
    <comment ref="K18" authorId="0">
      <text>
        <r>
          <rPr>
            <b/>
            <sz val="9"/>
            <rFont val="Tahoma"/>
            <family val="2"/>
          </rPr>
          <t>СВНЦ МиМ K18*12,8%</t>
        </r>
        <r>
          <rPr>
            <sz val="9"/>
            <rFont val="Tahoma"/>
            <family val="2"/>
          </rPr>
          <t xml:space="preserve">
</t>
        </r>
      </text>
    </comment>
    <comment ref="E20" authorId="0">
      <text>
        <r>
          <rPr>
            <b/>
            <sz val="9"/>
            <rFont val="Tahoma"/>
            <family val="2"/>
          </rPr>
          <t xml:space="preserve">СВНЦ МиМ - H16
</t>
        </r>
        <r>
          <rPr>
            <sz val="9"/>
            <rFont val="Tahoma"/>
            <family val="2"/>
          </rPr>
          <t xml:space="preserve">
</t>
        </r>
      </text>
    </comment>
    <comment ref="G20" authorId="0">
      <text>
        <r>
          <rPr>
            <b/>
            <sz val="9"/>
            <rFont val="Tahoma"/>
            <family val="2"/>
          </rPr>
          <t>СВНЦ МиМ - I16</t>
        </r>
        <r>
          <rPr>
            <sz val="9"/>
            <rFont val="Tahoma"/>
            <family val="2"/>
          </rPr>
          <t xml:space="preserve">
</t>
        </r>
      </text>
    </comment>
    <comment ref="J20" authorId="0">
      <text>
        <r>
          <rPr>
            <b/>
            <sz val="9"/>
            <rFont val="Tahoma"/>
            <family val="2"/>
          </rPr>
          <t>СВНЦ МиМ - H18</t>
        </r>
        <r>
          <rPr>
            <sz val="9"/>
            <rFont val="Tahoma"/>
            <family val="2"/>
          </rPr>
          <t xml:space="preserve">
</t>
        </r>
      </text>
    </comment>
    <comment ref="K20" authorId="0">
      <text>
        <r>
          <rPr>
            <b/>
            <sz val="9"/>
            <rFont val="Tahoma"/>
            <family val="2"/>
          </rPr>
          <t>СВНЦ МиМ - I18</t>
        </r>
        <r>
          <rPr>
            <sz val="9"/>
            <rFont val="Tahoma"/>
            <family val="2"/>
          </rPr>
          <t xml:space="preserve">
</t>
        </r>
      </text>
    </comment>
    <comment ref="E22" authorId="0">
      <text>
        <r>
          <rPr>
            <b/>
            <sz val="9"/>
            <rFont val="Tahoma"/>
            <family val="2"/>
          </rPr>
          <t>СВНЦ БСЗ - E-G14</t>
        </r>
        <r>
          <rPr>
            <sz val="9"/>
            <rFont val="Tahoma"/>
            <family val="2"/>
          </rPr>
          <t xml:space="preserve">
</t>
        </r>
      </text>
    </comment>
    <comment ref="G24" authorId="0">
      <text>
        <r>
          <rPr>
            <b/>
            <sz val="9"/>
            <rFont val="Tahoma"/>
            <family val="2"/>
          </rPr>
          <t>СВНЦ МиМ - P16+Q16</t>
        </r>
        <r>
          <rPr>
            <sz val="9"/>
            <rFont val="Tahoma"/>
            <family val="2"/>
          </rPr>
          <t xml:space="preserve">
</t>
        </r>
      </text>
    </comment>
    <comment ref="K24" authorId="1">
      <text>
        <r>
          <rPr>
            <b/>
            <sz val="9"/>
            <rFont val="Tahoma"/>
            <family val="2"/>
          </rPr>
          <t>СВНЦ МиМ - P18+Q18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Д.Бузыкин</author>
    <author>Пользователь</author>
  </authors>
  <commentList>
    <comment ref="E8" authorId="0">
      <text>
        <r>
          <rPr>
            <b/>
            <sz val="9"/>
            <rFont val="Tahoma"/>
            <family val="2"/>
          </rPr>
          <t>СВНЦМ ОЭМК 
Е14+F14</t>
        </r>
        <r>
          <rPr>
            <sz val="9"/>
            <rFont val="Tahoma"/>
            <family val="2"/>
          </rPr>
          <t xml:space="preserve">
</t>
        </r>
      </text>
    </comment>
    <comment ref="G8" authorId="0">
      <text>
        <r>
          <rPr>
            <b/>
            <sz val="9"/>
            <rFont val="Tahoma"/>
            <family val="2"/>
          </rPr>
          <t>СВНЦМ ОЭМК G14 +
СВНЦМ Руслайм D12 +
СВНЦМ Прочие ЛГОК D14</t>
        </r>
        <r>
          <rPr>
            <sz val="9"/>
            <rFont val="Tahoma"/>
            <family val="2"/>
          </rPr>
          <t xml:space="preserve">
</t>
        </r>
      </text>
    </comment>
    <comment ref="J8" authorId="0">
      <text>
        <r>
          <rPr>
            <b/>
            <sz val="9"/>
            <rFont val="Tahoma"/>
            <family val="2"/>
          </rPr>
          <t>СВНЦМ ОЭМК 
Е15+F15</t>
        </r>
        <r>
          <rPr>
            <sz val="9"/>
            <rFont val="Tahoma"/>
            <family val="2"/>
          </rPr>
          <t xml:space="preserve">
</t>
        </r>
      </text>
    </comment>
    <comment ref="K8" authorId="0">
      <text>
        <r>
          <rPr>
            <b/>
            <sz val="9"/>
            <rFont val="Tahoma"/>
            <family val="2"/>
          </rPr>
          <t>СВНЦМ ОЭМК G15</t>
        </r>
        <r>
          <rPr>
            <sz val="9"/>
            <rFont val="Tahoma"/>
            <family val="2"/>
          </rPr>
          <t xml:space="preserve">
</t>
        </r>
      </text>
    </comment>
    <comment ref="G14" authorId="0">
      <text>
        <r>
          <rPr>
            <b/>
            <sz val="9"/>
            <rFont val="Tahoma"/>
            <family val="2"/>
          </rPr>
          <t xml:space="preserve">СВНЦМ МиМ - Е16
</t>
        </r>
        <r>
          <rPr>
            <sz val="9"/>
            <rFont val="Tahoma"/>
            <family val="2"/>
          </rPr>
          <t xml:space="preserve">
</t>
        </r>
      </text>
    </comment>
    <comment ref="E16" authorId="0">
      <text>
        <r>
          <rPr>
            <b/>
            <sz val="9"/>
            <rFont val="Tahoma"/>
            <family val="2"/>
          </rPr>
          <t>СВНЦМ МиМ - J16</t>
        </r>
        <r>
          <rPr>
            <sz val="9"/>
            <rFont val="Tahoma"/>
            <family val="2"/>
          </rPr>
          <t xml:space="preserve">
</t>
        </r>
      </text>
    </comment>
    <comment ref="G16" authorId="0">
      <text>
        <r>
          <rPr>
            <sz val="9"/>
            <rFont val="Tahoma"/>
            <family val="2"/>
          </rPr>
          <t>СВНЦ МиМ K16*87,2%
87,2%</t>
        </r>
      </text>
    </comment>
    <comment ref="J16" authorId="0">
      <text>
        <r>
          <rPr>
            <b/>
            <sz val="9"/>
            <rFont val="Tahoma"/>
            <family val="2"/>
          </rPr>
          <t>СВНЦМ МиМ - J18</t>
        </r>
        <r>
          <rPr>
            <sz val="9"/>
            <rFont val="Tahoma"/>
            <family val="2"/>
          </rPr>
          <t xml:space="preserve">
</t>
        </r>
      </text>
    </comment>
    <comment ref="K16" authorId="0">
      <text>
        <r>
          <rPr>
            <b/>
            <sz val="9"/>
            <rFont val="Tahoma"/>
            <family val="2"/>
          </rPr>
          <t xml:space="preserve">СВНЦ МиМ K18*87,2%
</t>
        </r>
        <r>
          <rPr>
            <sz val="9"/>
            <rFont val="Tahoma"/>
            <family val="2"/>
          </rPr>
          <t xml:space="preserve">
</t>
        </r>
      </text>
    </comment>
    <comment ref="G18" authorId="0">
      <text>
        <r>
          <rPr>
            <sz val="9"/>
            <rFont val="Tahoma"/>
            <family val="2"/>
          </rPr>
          <t>СВНЦ МиМ K16*87,2%
12,8%</t>
        </r>
      </text>
    </comment>
    <comment ref="K18" authorId="0">
      <text>
        <r>
          <rPr>
            <b/>
            <sz val="9"/>
            <rFont val="Tahoma"/>
            <family val="2"/>
          </rPr>
          <t>СВНЦ МиМ K18*12,8%</t>
        </r>
        <r>
          <rPr>
            <sz val="9"/>
            <rFont val="Tahoma"/>
            <family val="2"/>
          </rPr>
          <t xml:space="preserve">
</t>
        </r>
      </text>
    </comment>
    <comment ref="E20" authorId="0">
      <text>
        <r>
          <rPr>
            <b/>
            <sz val="9"/>
            <rFont val="Tahoma"/>
            <family val="2"/>
          </rPr>
          <t xml:space="preserve">СВНЦ МиМ - H16
</t>
        </r>
        <r>
          <rPr>
            <sz val="9"/>
            <rFont val="Tahoma"/>
            <family val="2"/>
          </rPr>
          <t xml:space="preserve">
</t>
        </r>
      </text>
    </comment>
    <comment ref="G20" authorId="0">
      <text>
        <r>
          <rPr>
            <b/>
            <sz val="9"/>
            <rFont val="Tahoma"/>
            <family val="2"/>
          </rPr>
          <t>СВНЦ МиМ - I16</t>
        </r>
        <r>
          <rPr>
            <sz val="9"/>
            <rFont val="Tahoma"/>
            <family val="2"/>
          </rPr>
          <t xml:space="preserve">
</t>
        </r>
      </text>
    </comment>
    <comment ref="J20" authorId="0">
      <text>
        <r>
          <rPr>
            <b/>
            <sz val="9"/>
            <rFont val="Tahoma"/>
            <family val="2"/>
          </rPr>
          <t>СВНЦ МиМ - H18</t>
        </r>
        <r>
          <rPr>
            <sz val="9"/>
            <rFont val="Tahoma"/>
            <family val="2"/>
          </rPr>
          <t xml:space="preserve">
</t>
        </r>
      </text>
    </comment>
    <comment ref="K20" authorId="0">
      <text>
        <r>
          <rPr>
            <b/>
            <sz val="9"/>
            <rFont val="Tahoma"/>
            <family val="2"/>
          </rPr>
          <t>СВНЦ МиМ - I18</t>
        </r>
        <r>
          <rPr>
            <sz val="9"/>
            <rFont val="Tahoma"/>
            <family val="2"/>
          </rPr>
          <t xml:space="preserve">
</t>
        </r>
      </text>
    </comment>
    <comment ref="E22" authorId="0">
      <text>
        <r>
          <rPr>
            <b/>
            <sz val="9"/>
            <rFont val="Tahoma"/>
            <family val="2"/>
          </rPr>
          <t>СВНЦ БСЗ - E-G14</t>
        </r>
        <r>
          <rPr>
            <sz val="9"/>
            <rFont val="Tahoma"/>
            <family val="2"/>
          </rPr>
          <t xml:space="preserve">
</t>
        </r>
      </text>
    </comment>
    <comment ref="G24" authorId="0">
      <text>
        <r>
          <rPr>
            <b/>
            <sz val="9"/>
            <rFont val="Tahoma"/>
            <family val="2"/>
          </rPr>
          <t>СВНЦ МиМ - P16+Q16</t>
        </r>
        <r>
          <rPr>
            <sz val="9"/>
            <rFont val="Tahoma"/>
            <family val="2"/>
          </rPr>
          <t xml:space="preserve">
</t>
        </r>
      </text>
    </comment>
    <comment ref="K24" authorId="1">
      <text>
        <r>
          <rPr>
            <b/>
            <sz val="9"/>
            <rFont val="Tahoma"/>
            <family val="2"/>
          </rPr>
          <t>СВНЦ МиМ - P18+Q18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Д.Бузыкин</author>
    <author>Пользователь</author>
  </authors>
  <commentList>
    <comment ref="E8" authorId="0">
      <text>
        <r>
          <rPr>
            <b/>
            <sz val="9"/>
            <rFont val="Tahoma"/>
            <family val="2"/>
          </rPr>
          <t>СВНЦМ ОЭМК 
Е14+F14</t>
        </r>
        <r>
          <rPr>
            <sz val="9"/>
            <rFont val="Tahoma"/>
            <family val="2"/>
          </rPr>
          <t xml:space="preserve">
</t>
        </r>
      </text>
    </comment>
    <comment ref="G8" authorId="0">
      <text>
        <r>
          <rPr>
            <b/>
            <sz val="9"/>
            <rFont val="Tahoma"/>
            <family val="2"/>
          </rPr>
          <t>СВНЦМ ОЭМК G14 +
СВНЦМ Руслайм D12 +
СВНЦМ Прочие ЛГОК D14</t>
        </r>
        <r>
          <rPr>
            <sz val="9"/>
            <rFont val="Tahoma"/>
            <family val="2"/>
          </rPr>
          <t xml:space="preserve">
</t>
        </r>
      </text>
    </comment>
    <comment ref="J8" authorId="0">
      <text>
        <r>
          <rPr>
            <b/>
            <sz val="9"/>
            <rFont val="Tahoma"/>
            <family val="2"/>
          </rPr>
          <t>СВНЦМ ОЭМК 
Е15+F15</t>
        </r>
        <r>
          <rPr>
            <sz val="9"/>
            <rFont val="Tahoma"/>
            <family val="2"/>
          </rPr>
          <t xml:space="preserve">
</t>
        </r>
      </text>
    </comment>
    <comment ref="K8" authorId="0">
      <text>
        <r>
          <rPr>
            <b/>
            <sz val="9"/>
            <rFont val="Tahoma"/>
            <family val="2"/>
          </rPr>
          <t>СВНЦМ ОЭМК G15</t>
        </r>
        <r>
          <rPr>
            <sz val="9"/>
            <rFont val="Tahoma"/>
            <family val="2"/>
          </rPr>
          <t xml:space="preserve">
</t>
        </r>
      </text>
    </comment>
    <comment ref="G14" authorId="0">
      <text>
        <r>
          <rPr>
            <b/>
            <sz val="9"/>
            <rFont val="Tahoma"/>
            <family val="2"/>
          </rPr>
          <t xml:space="preserve">СВНЦМ МиМ - Е16 + G14
</t>
        </r>
        <r>
          <rPr>
            <sz val="9"/>
            <rFont val="Tahoma"/>
            <family val="2"/>
          </rPr>
          <t xml:space="preserve">
</t>
        </r>
      </text>
    </comment>
    <comment ref="E16" authorId="0">
      <text>
        <r>
          <rPr>
            <b/>
            <sz val="9"/>
            <rFont val="Tahoma"/>
            <family val="2"/>
          </rPr>
          <t>СВНЦМ МиМ - J16</t>
        </r>
        <r>
          <rPr>
            <sz val="9"/>
            <rFont val="Tahoma"/>
            <family val="2"/>
          </rPr>
          <t xml:space="preserve">
</t>
        </r>
      </text>
    </comment>
    <comment ref="G16" authorId="0">
      <text>
        <r>
          <rPr>
            <sz val="9"/>
            <rFont val="Tahoma"/>
            <family val="2"/>
          </rPr>
          <t>СВНЦ МиМ K16*87,2%
87,2%</t>
        </r>
      </text>
    </comment>
    <comment ref="J16" authorId="0">
      <text>
        <r>
          <rPr>
            <b/>
            <sz val="9"/>
            <rFont val="Tahoma"/>
            <family val="2"/>
          </rPr>
          <t>СВНЦМ МиМ - J18</t>
        </r>
        <r>
          <rPr>
            <sz val="9"/>
            <rFont val="Tahoma"/>
            <family val="2"/>
          </rPr>
          <t xml:space="preserve">
</t>
        </r>
      </text>
    </comment>
    <comment ref="K16" authorId="0">
      <text>
        <r>
          <rPr>
            <b/>
            <sz val="9"/>
            <rFont val="Tahoma"/>
            <family val="2"/>
          </rPr>
          <t xml:space="preserve">СВНЦ МиМ K18*87,2%
</t>
        </r>
        <r>
          <rPr>
            <sz val="9"/>
            <rFont val="Tahoma"/>
            <family val="2"/>
          </rPr>
          <t xml:space="preserve">
</t>
        </r>
      </text>
    </comment>
    <comment ref="G18" authorId="0">
      <text>
        <r>
          <rPr>
            <sz val="9"/>
            <rFont val="Tahoma"/>
            <family val="2"/>
          </rPr>
          <t>СВНЦ МиМ K16*87,2%
12,8%</t>
        </r>
      </text>
    </comment>
    <comment ref="K18" authorId="0">
      <text>
        <r>
          <rPr>
            <b/>
            <sz val="9"/>
            <rFont val="Tahoma"/>
            <family val="2"/>
          </rPr>
          <t>СВНЦ МиМ K18*12,8%</t>
        </r>
        <r>
          <rPr>
            <sz val="9"/>
            <rFont val="Tahoma"/>
            <family val="2"/>
          </rPr>
          <t xml:space="preserve">
</t>
        </r>
      </text>
    </comment>
    <comment ref="E20" authorId="0">
      <text>
        <r>
          <rPr>
            <b/>
            <sz val="9"/>
            <rFont val="Tahoma"/>
            <family val="2"/>
          </rPr>
          <t xml:space="preserve">СВНЦ МиМ - H16
</t>
        </r>
        <r>
          <rPr>
            <sz val="9"/>
            <rFont val="Tahoma"/>
            <family val="2"/>
          </rPr>
          <t xml:space="preserve">
</t>
        </r>
      </text>
    </comment>
    <comment ref="G20" authorId="0">
      <text>
        <r>
          <rPr>
            <b/>
            <sz val="9"/>
            <rFont val="Tahoma"/>
            <family val="2"/>
          </rPr>
          <t>СВНЦ МиМ - I16</t>
        </r>
        <r>
          <rPr>
            <sz val="9"/>
            <rFont val="Tahoma"/>
            <family val="2"/>
          </rPr>
          <t xml:space="preserve">
</t>
        </r>
      </text>
    </comment>
    <comment ref="J20" authorId="0">
      <text>
        <r>
          <rPr>
            <b/>
            <sz val="9"/>
            <rFont val="Tahoma"/>
            <family val="2"/>
          </rPr>
          <t>СВНЦ МиМ - H18</t>
        </r>
        <r>
          <rPr>
            <sz val="9"/>
            <rFont val="Tahoma"/>
            <family val="2"/>
          </rPr>
          <t xml:space="preserve">
</t>
        </r>
      </text>
    </comment>
    <comment ref="K20" authorId="0">
      <text>
        <r>
          <rPr>
            <b/>
            <sz val="9"/>
            <rFont val="Tahoma"/>
            <family val="2"/>
          </rPr>
          <t>СВНЦ МиМ - I18</t>
        </r>
        <r>
          <rPr>
            <sz val="9"/>
            <rFont val="Tahoma"/>
            <family val="2"/>
          </rPr>
          <t xml:space="preserve">
</t>
        </r>
      </text>
    </comment>
    <comment ref="E22" authorId="0">
      <text>
        <r>
          <rPr>
            <b/>
            <sz val="9"/>
            <rFont val="Tahoma"/>
            <family val="2"/>
          </rPr>
          <t>СВНЦ БСЗ - E-G14</t>
        </r>
        <r>
          <rPr>
            <sz val="9"/>
            <rFont val="Tahoma"/>
            <family val="2"/>
          </rPr>
          <t xml:space="preserve">
</t>
        </r>
      </text>
    </comment>
    <comment ref="G24" authorId="0">
      <text>
        <r>
          <rPr>
            <b/>
            <sz val="9"/>
            <rFont val="Tahoma"/>
            <family val="2"/>
          </rPr>
          <t>СВНЦ МиМ - P16+Q16</t>
        </r>
        <r>
          <rPr>
            <sz val="9"/>
            <rFont val="Tahoma"/>
            <family val="2"/>
          </rPr>
          <t xml:space="preserve">
</t>
        </r>
      </text>
    </comment>
    <comment ref="K24" authorId="1">
      <text>
        <r>
          <rPr>
            <b/>
            <sz val="9"/>
            <rFont val="Tahoma"/>
            <family val="2"/>
          </rPr>
          <t>СВНЦ МиМ - P18+Q18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<sst xmlns="http://schemas.openxmlformats.org/spreadsheetml/2006/main" count="576" uniqueCount="44">
  <si>
    <t>ВН</t>
  </si>
  <si>
    <t>СН II</t>
  </si>
  <si>
    <t>НН</t>
  </si>
  <si>
    <t>Прочие потребители</t>
  </si>
  <si>
    <t>Потребители, отнесенные к группе "население"</t>
  </si>
  <si>
    <t>Информация об объеме фактического полезного отпуска электроэнергии (мощности) по тарифным группам в разрезе территориальных сетевых организаций по уровням напряжения</t>
  </si>
  <si>
    <t xml:space="preserve">Наименование территориальной сетевой организации </t>
  </si>
  <si>
    <t>Объем фактического  полезного отпуска электроэнергии по уровням напряжения, тыс. кВтч.</t>
  </si>
  <si>
    <t>Наименование  тарифных групп потребителей</t>
  </si>
  <si>
    <t>СН I</t>
  </si>
  <si>
    <t>Всего</t>
  </si>
  <si>
    <t>уровень напряжения</t>
  </si>
  <si>
    <t>филиал ПАО "МРСК Центра" - "Курскэнерго"</t>
  </si>
  <si>
    <t>Регион</t>
  </si>
  <si>
    <t>Курская обл.</t>
  </si>
  <si>
    <t>Белгородская обл.</t>
  </si>
  <si>
    <t>Оренбургская обл.</t>
  </si>
  <si>
    <t>Ростовская обл.</t>
  </si>
  <si>
    <t>г. Москва</t>
  </si>
  <si>
    <t>Московская обл.</t>
  </si>
  <si>
    <t>филиал ПАО "МРСК Центра" - "Белгородэнерго"</t>
  </si>
  <si>
    <t>филиал ПАО "МРСК Юга" - "Ростовэнерго"</t>
  </si>
  <si>
    <t>ПАО "МОЭСК"</t>
  </si>
  <si>
    <t>СН-2</t>
  </si>
  <si>
    <t>филиал ПАО "МРСК Волги" - "Оренбургэнерго"</t>
  </si>
  <si>
    <t>ООО "УКХ"</t>
  </si>
  <si>
    <t>ПАО "ОЭК"</t>
  </si>
  <si>
    <t>Объем фактического  полезного отпуска мощности по уровням напряжения, МВт.</t>
  </si>
  <si>
    <t>Нижегородская обл.</t>
  </si>
  <si>
    <t>ПАО "МРСК Центра и Приволжья Нижновэнерго"</t>
  </si>
  <si>
    <t>г. Санкт-Петербург</t>
  </si>
  <si>
    <t>ПАО "Россети Ленэнерго"</t>
  </si>
  <si>
    <t>Январь 2022 год</t>
  </si>
  <si>
    <t>Февраль 2022 год</t>
  </si>
  <si>
    <t>Март 2022 год</t>
  </si>
  <si>
    <t>Апрель 2022 год</t>
  </si>
  <si>
    <t>Май 2022 год</t>
  </si>
  <si>
    <t>Июнь 2022 год</t>
  </si>
  <si>
    <t>Июль 2022 год</t>
  </si>
  <si>
    <t>Забайкальский край</t>
  </si>
  <si>
    <t>ПАО "Россети Сибирь"</t>
  </si>
  <si>
    <t>Август 2022 год</t>
  </si>
  <si>
    <t>Сентябрь 2022 год</t>
  </si>
  <si>
    <t>Октябрь 2022 год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</si>
</sst>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0"/>
    <numFmt numFmtId="179" formatCode="#,##0.0000"/>
    <numFmt numFmtId="180" formatCode="#,##0.00000000"/>
    <numFmt numFmtId="181" formatCode="0.00000"/>
    <numFmt numFmtId="182" formatCode="#,##0.000000"/>
    <numFmt numFmtId="183" formatCode="0.000000"/>
    <numFmt numFmtId="184" formatCode="0.00000000"/>
    <numFmt numFmtId="185" formatCode="#,##0.0"/>
    <numFmt numFmtId="186" formatCode="dd/mm/yy;@"/>
    <numFmt numFmtId="187" formatCode="#,##0.0000000"/>
    <numFmt numFmtId="188" formatCode="0.00000000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9"/>
      <name val="Tahoma"/>
      <family val="2"/>
    </font>
    <font>
      <sz val="10"/>
      <name val="Times New Roman"/>
      <family val="1"/>
    </font>
    <font>
      <sz val="10"/>
      <name val="Arial"/>
      <family val="2"/>
    </font>
    <font>
      <sz val="10"/>
      <name val="Arial Cyr"/>
      <family val="0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i/>
      <sz val="11"/>
      <color indexed="53"/>
      <name val="Times New Roman"/>
      <family val="1"/>
    </font>
    <font>
      <b/>
      <i/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i/>
      <sz val="11"/>
      <color theme="9" tint="-0.24997000396251678"/>
      <name val="Times New Roman"/>
      <family val="1"/>
    </font>
    <font>
      <b/>
      <i/>
      <sz val="11"/>
      <color theme="1"/>
      <name val="Calibri"/>
      <family val="2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10">
    <xf numFmtId="0" fontId="0" fillId="0" borderId="0" xfId="0" applyFont="1" applyAlignment="1">
      <alignment/>
    </xf>
    <xf numFmtId="0" fontId="46" fillId="0" borderId="0" xfId="0" applyFont="1" applyAlignment="1">
      <alignment/>
    </xf>
    <xf numFmtId="4" fontId="46" fillId="0" borderId="10" xfId="0" applyNumberFormat="1" applyFont="1" applyBorder="1" applyAlignment="1">
      <alignment horizontal="left" vertical="center" wrapText="1"/>
    </xf>
    <xf numFmtId="0" fontId="47" fillId="0" borderId="11" xfId="0" applyFont="1" applyFill="1" applyBorder="1" applyAlignment="1">
      <alignment horizontal="center"/>
    </xf>
    <xf numFmtId="0" fontId="47" fillId="0" borderId="12" xfId="0" applyFont="1" applyFill="1" applyBorder="1" applyAlignment="1">
      <alignment horizontal="center"/>
    </xf>
    <xf numFmtId="4" fontId="46" fillId="0" borderId="13" xfId="0" applyNumberFormat="1" applyFont="1" applyBorder="1" applyAlignment="1">
      <alignment horizontal="left" vertical="center" wrapText="1"/>
    </xf>
    <xf numFmtId="4" fontId="46" fillId="0" borderId="14" xfId="0" applyNumberFormat="1" applyFont="1" applyBorder="1" applyAlignment="1">
      <alignment horizontal="left" vertical="center" wrapText="1"/>
    </xf>
    <xf numFmtId="172" fontId="46" fillId="0" borderId="14" xfId="0" applyNumberFormat="1" applyFont="1" applyFill="1" applyBorder="1" applyAlignment="1">
      <alignment horizontal="center" vertical="center"/>
    </xf>
    <xf numFmtId="172" fontId="2" fillId="0" borderId="14" xfId="0" applyNumberFormat="1" applyFont="1" applyFill="1" applyBorder="1" applyAlignment="1">
      <alignment horizontal="center" vertical="center"/>
    </xf>
    <xf numFmtId="4" fontId="46" fillId="0" borderId="15" xfId="0" applyNumberFormat="1" applyFont="1" applyBorder="1" applyAlignment="1">
      <alignment horizontal="left" vertical="center" wrapText="1"/>
    </xf>
    <xf numFmtId="172" fontId="46" fillId="0" borderId="14" xfId="0" applyNumberFormat="1" applyFont="1" applyFill="1" applyBorder="1" applyAlignment="1">
      <alignment horizontal="center" vertical="center" wrapText="1"/>
    </xf>
    <xf numFmtId="0" fontId="46" fillId="0" borderId="14" xfId="0" applyFont="1" applyFill="1" applyBorder="1" applyAlignment="1">
      <alignment/>
    </xf>
    <xf numFmtId="0" fontId="48" fillId="0" borderId="0" xfId="0" applyFont="1" applyBorder="1" applyAlignment="1">
      <alignment/>
    </xf>
    <xf numFmtId="0" fontId="48" fillId="0" borderId="0" xfId="0" applyFont="1" applyBorder="1" applyAlignment="1">
      <alignment/>
    </xf>
    <xf numFmtId="0" fontId="46" fillId="0" borderId="0" xfId="0" applyFont="1" applyBorder="1" applyAlignment="1">
      <alignment/>
    </xf>
    <xf numFmtId="0" fontId="46" fillId="0" borderId="11" xfId="0" applyFont="1" applyBorder="1" applyAlignment="1">
      <alignment/>
    </xf>
    <xf numFmtId="0" fontId="47" fillId="0" borderId="16" xfId="0" applyFont="1" applyBorder="1" applyAlignment="1">
      <alignment horizontal="center"/>
    </xf>
    <xf numFmtId="4" fontId="46" fillId="0" borderId="16" xfId="0" applyNumberFormat="1" applyFont="1" applyBorder="1" applyAlignment="1">
      <alignment horizontal="left" vertical="center" wrapText="1"/>
    </xf>
    <xf numFmtId="0" fontId="46" fillId="0" borderId="0" xfId="0" applyFont="1" applyFill="1" applyAlignment="1">
      <alignment/>
    </xf>
    <xf numFmtId="0" fontId="47" fillId="0" borderId="17" xfId="0" applyFont="1" applyBorder="1" applyAlignment="1">
      <alignment horizontal="center" vertical="center"/>
    </xf>
    <xf numFmtId="0" fontId="46" fillId="0" borderId="18" xfId="0" applyFont="1" applyFill="1" applyBorder="1" applyAlignment="1">
      <alignment/>
    </xf>
    <xf numFmtId="0" fontId="46" fillId="33" borderId="14" xfId="0" applyFont="1" applyFill="1" applyBorder="1" applyAlignment="1">
      <alignment horizontal="center" vertical="center"/>
    </xf>
    <xf numFmtId="0" fontId="46" fillId="33" borderId="18" xfId="0" applyFont="1" applyFill="1" applyBorder="1" applyAlignment="1">
      <alignment horizontal="center" vertical="center"/>
    </xf>
    <xf numFmtId="0" fontId="46" fillId="33" borderId="17" xfId="0" applyFont="1" applyFill="1" applyBorder="1" applyAlignment="1">
      <alignment horizontal="center" vertical="center"/>
    </xf>
    <xf numFmtId="0" fontId="46" fillId="33" borderId="13" xfId="0" applyFont="1" applyFill="1" applyBorder="1" applyAlignment="1">
      <alignment horizontal="center" vertical="center"/>
    </xf>
    <xf numFmtId="173" fontId="46" fillId="33" borderId="19" xfId="0" applyNumberFormat="1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center" vertical="center"/>
    </xf>
    <xf numFmtId="0" fontId="46" fillId="33" borderId="15" xfId="0" applyFont="1" applyFill="1" applyBorder="1" applyAlignment="1">
      <alignment horizontal="center" vertical="center"/>
    </xf>
    <xf numFmtId="0" fontId="48" fillId="34" borderId="20" xfId="0" applyFont="1" applyFill="1" applyBorder="1" applyAlignment="1">
      <alignment/>
    </xf>
    <xf numFmtId="172" fontId="46" fillId="33" borderId="14" xfId="0" applyNumberFormat="1" applyFont="1" applyFill="1" applyBorder="1" applyAlignment="1">
      <alignment horizontal="center" vertical="center" wrapText="1"/>
    </xf>
    <xf numFmtId="172" fontId="46" fillId="33" borderId="15" xfId="0" applyNumberFormat="1" applyFont="1" applyFill="1" applyBorder="1" applyAlignment="1">
      <alignment horizontal="center" vertical="center" wrapText="1"/>
    </xf>
    <xf numFmtId="0" fontId="46" fillId="33" borderId="21" xfId="0" applyFont="1" applyFill="1" applyBorder="1" applyAlignment="1">
      <alignment horizontal="center" vertical="center"/>
    </xf>
    <xf numFmtId="0" fontId="46" fillId="33" borderId="22" xfId="0" applyFont="1" applyFill="1" applyBorder="1" applyAlignment="1">
      <alignment horizontal="center" vertical="center"/>
    </xf>
    <xf numFmtId="172" fontId="46" fillId="33" borderId="13" xfId="0" applyNumberFormat="1" applyFont="1" applyFill="1" applyBorder="1" applyAlignment="1">
      <alignment horizontal="center" vertical="center" wrapText="1"/>
    </xf>
    <xf numFmtId="0" fontId="46" fillId="33" borderId="12" xfId="0" applyFont="1" applyFill="1" applyBorder="1" applyAlignment="1">
      <alignment horizontal="center" vertical="center"/>
    </xf>
    <xf numFmtId="0" fontId="46" fillId="33" borderId="16" xfId="0" applyFont="1" applyFill="1" applyBorder="1" applyAlignment="1">
      <alignment horizontal="center" vertical="center"/>
    </xf>
    <xf numFmtId="172" fontId="46" fillId="33" borderId="12" xfId="0" applyNumberFormat="1" applyFont="1" applyFill="1" applyBorder="1" applyAlignment="1">
      <alignment horizontal="center" vertical="center" wrapText="1"/>
    </xf>
    <xf numFmtId="4" fontId="46" fillId="0" borderId="0" xfId="0" applyNumberFormat="1" applyFont="1" applyAlignment="1">
      <alignment/>
    </xf>
    <xf numFmtId="172" fontId="46" fillId="33" borderId="10" xfId="0" applyNumberFormat="1" applyFont="1" applyFill="1" applyBorder="1" applyAlignment="1">
      <alignment horizontal="center" vertical="center" wrapText="1"/>
    </xf>
    <xf numFmtId="172" fontId="46" fillId="33" borderId="16" xfId="0" applyNumberFormat="1" applyFont="1" applyFill="1" applyBorder="1" applyAlignment="1">
      <alignment horizontal="center" vertical="center" wrapText="1"/>
    </xf>
    <xf numFmtId="172" fontId="46" fillId="33" borderId="13" xfId="0" applyNumberFormat="1" applyFont="1" applyFill="1" applyBorder="1" applyAlignment="1">
      <alignment horizontal="center" vertical="center"/>
    </xf>
    <xf numFmtId="173" fontId="46" fillId="33" borderId="13" xfId="0" applyNumberFormat="1" applyFont="1" applyFill="1" applyBorder="1" applyAlignment="1">
      <alignment horizontal="center" vertical="center"/>
    </xf>
    <xf numFmtId="4" fontId="46" fillId="33" borderId="13" xfId="0" applyNumberFormat="1" applyFont="1" applyFill="1" applyBorder="1" applyAlignment="1">
      <alignment horizontal="left" vertical="center" wrapText="1"/>
    </xf>
    <xf numFmtId="4" fontId="46" fillId="33" borderId="15" xfId="0" applyNumberFormat="1" applyFont="1" applyFill="1" applyBorder="1" applyAlignment="1">
      <alignment horizontal="left" vertical="center" wrapText="1"/>
    </xf>
    <xf numFmtId="172" fontId="46" fillId="33" borderId="21" xfId="0" applyNumberFormat="1" applyFont="1" applyFill="1" applyBorder="1" applyAlignment="1">
      <alignment horizontal="center" vertical="center" wrapText="1"/>
    </xf>
    <xf numFmtId="172" fontId="46" fillId="33" borderId="15" xfId="0" applyNumberFormat="1" applyFont="1" applyFill="1" applyBorder="1" applyAlignment="1">
      <alignment horizontal="center" vertical="center"/>
    </xf>
    <xf numFmtId="0" fontId="46" fillId="33" borderId="23" xfId="0" applyFont="1" applyFill="1" applyBorder="1" applyAlignment="1">
      <alignment horizontal="center" vertical="center"/>
    </xf>
    <xf numFmtId="172" fontId="46" fillId="33" borderId="12" xfId="0" applyNumberFormat="1" applyFont="1" applyFill="1" applyBorder="1" applyAlignment="1">
      <alignment horizontal="center" vertical="center"/>
    </xf>
    <xf numFmtId="0" fontId="46" fillId="33" borderId="15" xfId="0" applyFont="1" applyFill="1" applyBorder="1" applyAlignment="1">
      <alignment/>
    </xf>
    <xf numFmtId="0" fontId="46" fillId="33" borderId="22" xfId="0" applyFont="1" applyFill="1" applyBorder="1" applyAlignment="1">
      <alignment/>
    </xf>
    <xf numFmtId="0" fontId="49" fillId="0" borderId="24" xfId="0" applyFont="1" applyBorder="1" applyAlignment="1">
      <alignment horizontal="center" vertical="center" wrapText="1"/>
    </xf>
    <xf numFmtId="172" fontId="2" fillId="33" borderId="14" xfId="0" applyNumberFormat="1" applyFont="1" applyFill="1" applyBorder="1" applyAlignment="1">
      <alignment horizontal="center" vertical="center"/>
    </xf>
    <xf numFmtId="172" fontId="46" fillId="33" borderId="14" xfId="0" applyNumberFormat="1" applyFont="1" applyFill="1" applyBorder="1" applyAlignment="1">
      <alignment horizontal="center" vertical="center"/>
    </xf>
    <xf numFmtId="173" fontId="46" fillId="33" borderId="14" xfId="0" applyNumberFormat="1" applyFont="1" applyFill="1" applyBorder="1" applyAlignment="1">
      <alignment horizontal="center" vertical="center"/>
    </xf>
    <xf numFmtId="173" fontId="46" fillId="33" borderId="18" xfId="0" applyNumberFormat="1" applyFont="1" applyFill="1" applyBorder="1" applyAlignment="1">
      <alignment horizontal="center" vertical="center"/>
    </xf>
    <xf numFmtId="4" fontId="46" fillId="33" borderId="13" xfId="0" applyNumberFormat="1" applyFont="1" applyFill="1" applyBorder="1" applyAlignment="1">
      <alignment horizontal="center" vertical="center"/>
    </xf>
    <xf numFmtId="0" fontId="49" fillId="0" borderId="24" xfId="0" applyFont="1" applyBorder="1" applyAlignment="1">
      <alignment horizontal="center" vertical="center" wrapText="1"/>
    </xf>
    <xf numFmtId="0" fontId="49" fillId="0" borderId="24" xfId="0" applyFont="1" applyBorder="1" applyAlignment="1">
      <alignment horizontal="center" vertical="center" wrapText="1"/>
    </xf>
    <xf numFmtId="0" fontId="49" fillId="0" borderId="24" xfId="0" applyFont="1" applyBorder="1" applyAlignment="1">
      <alignment horizontal="center" vertical="center" wrapText="1"/>
    </xf>
    <xf numFmtId="0" fontId="49" fillId="0" borderId="24" xfId="0" applyFont="1" applyBorder="1" applyAlignment="1">
      <alignment horizontal="center" vertical="center" wrapText="1"/>
    </xf>
    <xf numFmtId="0" fontId="49" fillId="0" borderId="24" xfId="0" applyFont="1" applyBorder="1" applyAlignment="1">
      <alignment horizontal="center" vertical="center" wrapText="1"/>
    </xf>
    <xf numFmtId="0" fontId="49" fillId="0" borderId="24" xfId="0" applyFont="1" applyBorder="1" applyAlignment="1">
      <alignment horizontal="center" vertical="center" wrapText="1"/>
    </xf>
    <xf numFmtId="0" fontId="46" fillId="33" borderId="14" xfId="0" applyFont="1" applyFill="1" applyBorder="1" applyAlignment="1">
      <alignment/>
    </xf>
    <xf numFmtId="0" fontId="46" fillId="33" borderId="18" xfId="0" applyFont="1" applyFill="1" applyBorder="1" applyAlignment="1">
      <alignment/>
    </xf>
    <xf numFmtId="0" fontId="49" fillId="0" borderId="24" xfId="0" applyFont="1" applyBorder="1" applyAlignment="1">
      <alignment horizontal="center" vertical="center" wrapText="1"/>
    </xf>
    <xf numFmtId="0" fontId="49" fillId="0" borderId="24" xfId="0" applyFont="1" applyBorder="1" applyAlignment="1">
      <alignment horizontal="center" vertical="center" wrapText="1"/>
    </xf>
    <xf numFmtId="0" fontId="49" fillId="0" borderId="24" xfId="0" applyFont="1" applyBorder="1" applyAlignment="1">
      <alignment horizontal="center" vertical="center" wrapText="1"/>
    </xf>
    <xf numFmtId="0" fontId="46" fillId="0" borderId="25" xfId="0" applyFont="1" applyBorder="1" applyAlignment="1">
      <alignment horizontal="center" vertical="center" wrapText="1"/>
    </xf>
    <xf numFmtId="0" fontId="46" fillId="0" borderId="26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left" vertical="center"/>
    </xf>
    <xf numFmtId="0" fontId="46" fillId="0" borderId="21" xfId="0" applyFont="1" applyBorder="1" applyAlignment="1">
      <alignment horizontal="left" vertical="center"/>
    </xf>
    <xf numFmtId="0" fontId="46" fillId="33" borderId="25" xfId="0" applyFont="1" applyFill="1" applyBorder="1" applyAlignment="1">
      <alignment horizontal="center" vertical="center" wrapText="1"/>
    </xf>
    <xf numFmtId="0" fontId="46" fillId="33" borderId="26" xfId="0" applyFont="1" applyFill="1" applyBorder="1" applyAlignment="1">
      <alignment horizontal="center" vertical="center" wrapText="1"/>
    </xf>
    <xf numFmtId="0" fontId="46" fillId="33" borderId="27" xfId="0" applyNumberFormat="1" applyFont="1" applyFill="1" applyBorder="1" applyAlignment="1">
      <alignment horizontal="left" vertical="center" wrapText="1"/>
    </xf>
    <xf numFmtId="0" fontId="46" fillId="33" borderId="21" xfId="0" applyNumberFormat="1" applyFont="1" applyFill="1" applyBorder="1" applyAlignment="1">
      <alignment horizontal="left" vertical="center" wrapText="1"/>
    </xf>
    <xf numFmtId="0" fontId="46" fillId="0" borderId="28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left" vertical="center" wrapText="1"/>
    </xf>
    <xf numFmtId="0" fontId="46" fillId="0" borderId="15" xfId="0" applyFont="1" applyBorder="1" applyAlignment="1">
      <alignment horizontal="left" vertical="center" wrapText="1"/>
    </xf>
    <xf numFmtId="0" fontId="46" fillId="0" borderId="27" xfId="0" applyFont="1" applyBorder="1" applyAlignment="1">
      <alignment horizontal="left" vertical="center"/>
    </xf>
    <xf numFmtId="0" fontId="46" fillId="0" borderId="29" xfId="0" applyFont="1" applyBorder="1" applyAlignment="1">
      <alignment horizontal="center" vertical="center" wrapText="1"/>
    </xf>
    <xf numFmtId="0" fontId="46" fillId="0" borderId="30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left" vertical="center"/>
    </xf>
    <xf numFmtId="0" fontId="46" fillId="0" borderId="15" xfId="0" applyFont="1" applyBorder="1" applyAlignment="1">
      <alignment horizontal="left" vertical="center"/>
    </xf>
    <xf numFmtId="0" fontId="46" fillId="0" borderId="31" xfId="0" applyFont="1" applyBorder="1" applyAlignment="1">
      <alignment horizontal="center" vertical="center" wrapText="1"/>
    </xf>
    <xf numFmtId="0" fontId="46" fillId="0" borderId="16" xfId="0" applyFont="1" applyBorder="1" applyAlignment="1">
      <alignment horizontal="left" vertical="center" wrapText="1"/>
    </xf>
    <xf numFmtId="0" fontId="46" fillId="0" borderId="32" xfId="0" applyFont="1" applyBorder="1" applyAlignment="1">
      <alignment horizontal="center" vertical="center" wrapText="1"/>
    </xf>
    <xf numFmtId="0" fontId="46" fillId="0" borderId="27" xfId="0" applyFont="1" applyBorder="1" applyAlignment="1">
      <alignment horizontal="left" vertical="center" wrapText="1"/>
    </xf>
    <xf numFmtId="0" fontId="46" fillId="0" borderId="13" xfId="0" applyFont="1" applyBorder="1" applyAlignment="1">
      <alignment horizontal="left" vertical="center" wrapText="1"/>
    </xf>
    <xf numFmtId="0" fontId="46" fillId="0" borderId="16" xfId="0" applyFont="1" applyBorder="1" applyAlignment="1">
      <alignment horizontal="left" vertical="center"/>
    </xf>
    <xf numFmtId="0" fontId="50" fillId="0" borderId="20" xfId="0" applyFont="1" applyBorder="1" applyAlignment="1">
      <alignment horizontal="center" vertical="center" wrapText="1"/>
    </xf>
    <xf numFmtId="0" fontId="50" fillId="0" borderId="0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46" fillId="0" borderId="29" xfId="0" applyFont="1" applyBorder="1" applyAlignment="1">
      <alignment horizontal="center" vertical="center"/>
    </xf>
    <xf numFmtId="0" fontId="46" fillId="0" borderId="32" xfId="0" applyFont="1" applyBorder="1" applyAlignment="1">
      <alignment horizontal="center" vertical="center"/>
    </xf>
    <xf numFmtId="0" fontId="46" fillId="0" borderId="31" xfId="0" applyFont="1" applyBorder="1" applyAlignment="1">
      <alignment horizontal="center" vertical="center"/>
    </xf>
    <xf numFmtId="0" fontId="51" fillId="0" borderId="27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 wrapText="1"/>
    </xf>
    <xf numFmtId="0" fontId="51" fillId="0" borderId="12" xfId="0" applyFont="1" applyBorder="1" applyAlignment="1">
      <alignment/>
    </xf>
    <xf numFmtId="0" fontId="51" fillId="0" borderId="33" xfId="0" applyFont="1" applyBorder="1" applyAlignment="1">
      <alignment horizontal="center" vertical="center" wrapText="1"/>
    </xf>
    <xf numFmtId="0" fontId="51" fillId="0" borderId="34" xfId="0" applyFont="1" applyBorder="1" applyAlignment="1">
      <alignment horizontal="center" vertical="center" wrapText="1"/>
    </xf>
    <xf numFmtId="0" fontId="51" fillId="0" borderId="35" xfId="0" applyFont="1" applyBorder="1" applyAlignment="1">
      <alignment horizontal="center" vertical="center" wrapText="1"/>
    </xf>
    <xf numFmtId="0" fontId="51" fillId="0" borderId="36" xfId="0" applyFont="1" applyBorder="1" applyAlignment="1">
      <alignment horizontal="center" vertical="center" wrapText="1"/>
    </xf>
    <xf numFmtId="0" fontId="51" fillId="0" borderId="16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51" fillId="0" borderId="37" xfId="0" applyFont="1" applyBorder="1" applyAlignment="1">
      <alignment horizontal="center" vertical="center" wrapText="1"/>
    </xf>
    <xf numFmtId="0" fontId="51" fillId="0" borderId="24" xfId="0" applyFont="1" applyBorder="1" applyAlignment="1">
      <alignment horizontal="center" vertical="center" wrapText="1"/>
    </xf>
    <xf numFmtId="0" fontId="49" fillId="0" borderId="24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51" fillId="0" borderId="23" xfId="0" applyFont="1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2" xfId="52"/>
    <cellStyle name="Обычный 2" xfId="53"/>
    <cellStyle name="Обычный 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M27"/>
  <sheetViews>
    <sheetView zoomScale="85" zoomScaleNormal="85" zoomScalePageLayoutView="0" workbookViewId="0" topLeftCell="A1">
      <selection activeCell="G7" sqref="G7"/>
    </sheetView>
  </sheetViews>
  <sheetFormatPr defaultColWidth="8.8515625" defaultRowHeight="15"/>
  <cols>
    <col min="1" max="1" width="16.140625" style="1" customWidth="1"/>
    <col min="2" max="2" width="29.7109375" style="1" customWidth="1"/>
    <col min="3" max="3" width="23.8515625" style="1" customWidth="1"/>
    <col min="4" max="4" width="13.140625" style="1" customWidth="1"/>
    <col min="5" max="6" width="14.421875" style="1" customWidth="1"/>
    <col min="7" max="8" width="10.7109375" style="1" customWidth="1"/>
    <col min="9" max="9" width="8.8515625" style="1" customWidth="1"/>
    <col min="10" max="10" width="11.7109375" style="1" customWidth="1"/>
    <col min="11" max="11" width="14.421875" style="1" customWidth="1"/>
    <col min="12" max="16384" width="8.8515625" style="1" customWidth="1"/>
  </cols>
  <sheetData>
    <row r="1" spans="1:11" ht="44.25" customHeight="1">
      <c r="A1" s="89" t="s">
        <v>5</v>
      </c>
      <c r="B1" s="90"/>
      <c r="C1" s="90"/>
      <c r="D1" s="90"/>
      <c r="E1" s="90"/>
      <c r="F1" s="90"/>
      <c r="G1" s="90"/>
      <c r="H1" s="90"/>
      <c r="I1" s="90"/>
      <c r="J1" s="90"/>
      <c r="K1" s="91"/>
    </row>
    <row r="2" spans="1:11" ht="25.5" customHeight="1" thickBot="1">
      <c r="A2" s="28" t="s">
        <v>32</v>
      </c>
      <c r="B2" s="12"/>
      <c r="C2" s="13"/>
      <c r="D2" s="13"/>
      <c r="E2" s="14"/>
      <c r="F2" s="14"/>
      <c r="G2" s="14"/>
      <c r="H2" s="14"/>
      <c r="I2" s="14"/>
      <c r="J2" s="14"/>
      <c r="K2" s="15"/>
    </row>
    <row r="3" spans="1:11" ht="49.5" customHeight="1">
      <c r="A3" s="92" t="s">
        <v>13</v>
      </c>
      <c r="B3" s="95" t="s">
        <v>6</v>
      </c>
      <c r="C3" s="95" t="s">
        <v>8</v>
      </c>
      <c r="D3" s="98" t="s">
        <v>7</v>
      </c>
      <c r="E3" s="99"/>
      <c r="F3" s="99"/>
      <c r="G3" s="99"/>
      <c r="H3" s="100"/>
      <c r="I3" s="98" t="s">
        <v>27</v>
      </c>
      <c r="J3" s="99"/>
      <c r="K3" s="101"/>
    </row>
    <row r="4" spans="1:11" ht="18.75" customHeight="1">
      <c r="A4" s="93"/>
      <c r="B4" s="96"/>
      <c r="C4" s="96"/>
      <c r="D4" s="102" t="s">
        <v>10</v>
      </c>
      <c r="E4" s="104" t="s">
        <v>11</v>
      </c>
      <c r="F4" s="105"/>
      <c r="G4" s="106"/>
      <c r="H4" s="50"/>
      <c r="I4" s="107" t="s">
        <v>10</v>
      </c>
      <c r="J4" s="107" t="s">
        <v>11</v>
      </c>
      <c r="K4" s="109"/>
    </row>
    <row r="5" spans="1:11" ht="19.5" customHeight="1" thickBot="1">
      <c r="A5" s="94"/>
      <c r="B5" s="97"/>
      <c r="C5" s="97"/>
      <c r="D5" s="103"/>
      <c r="E5" s="3" t="s">
        <v>0</v>
      </c>
      <c r="F5" s="3" t="s">
        <v>9</v>
      </c>
      <c r="G5" s="4" t="s">
        <v>1</v>
      </c>
      <c r="H5" s="4" t="s">
        <v>2</v>
      </c>
      <c r="I5" s="108"/>
      <c r="J5" s="16" t="s">
        <v>0</v>
      </c>
      <c r="K5" s="19" t="s">
        <v>23</v>
      </c>
    </row>
    <row r="6" spans="1:11" ht="19.5" customHeight="1">
      <c r="A6" s="79" t="s">
        <v>14</v>
      </c>
      <c r="B6" s="76" t="s">
        <v>12</v>
      </c>
      <c r="C6" s="6" t="s">
        <v>3</v>
      </c>
      <c r="D6" s="29">
        <f aca="true" t="shared" si="0" ref="D6:D23">SUM(E6:H6)</f>
        <v>0</v>
      </c>
      <c r="E6" s="7"/>
      <c r="F6" s="7"/>
      <c r="G6" s="51">
        <v>0</v>
      </c>
      <c r="H6" s="8"/>
      <c r="I6" s="10">
        <f aca="true" t="shared" si="1" ref="I6:I21">SUM(J6:K6)</f>
        <v>0</v>
      </c>
      <c r="J6" s="11"/>
      <c r="K6" s="20"/>
    </row>
    <row r="7" spans="1:11" ht="33.75" customHeight="1" thickBot="1">
      <c r="A7" s="80"/>
      <c r="B7" s="77"/>
      <c r="C7" s="9" t="s">
        <v>4</v>
      </c>
      <c r="D7" s="30">
        <f t="shared" si="0"/>
        <v>0</v>
      </c>
      <c r="E7" s="45"/>
      <c r="F7" s="45"/>
      <c r="G7" s="45"/>
      <c r="H7" s="47"/>
      <c r="I7" s="33">
        <f t="shared" si="1"/>
        <v>0</v>
      </c>
      <c r="J7" s="48"/>
      <c r="K7" s="49"/>
    </row>
    <row r="8" spans="1:11" ht="18.75" customHeight="1">
      <c r="A8" s="79" t="s">
        <v>15</v>
      </c>
      <c r="B8" s="76" t="s">
        <v>20</v>
      </c>
      <c r="C8" s="6" t="s">
        <v>3</v>
      </c>
      <c r="D8" s="29">
        <f t="shared" si="0"/>
        <v>5569.729</v>
      </c>
      <c r="E8" s="52">
        <v>4355.251</v>
      </c>
      <c r="F8" s="21"/>
      <c r="G8" s="21">
        <f>35.18+1074.599+104.699</f>
        <v>1214.478</v>
      </c>
      <c r="H8" s="21"/>
      <c r="I8" s="29">
        <f t="shared" si="1"/>
        <v>6.319999999999999</v>
      </c>
      <c r="J8" s="21">
        <v>6.265</v>
      </c>
      <c r="K8" s="22">
        <v>0.055</v>
      </c>
    </row>
    <row r="9" spans="1:11" ht="32.25" customHeight="1" thickBot="1">
      <c r="A9" s="83"/>
      <c r="B9" s="84"/>
      <c r="C9" s="17" t="s">
        <v>4</v>
      </c>
      <c r="D9" s="30">
        <f t="shared" si="0"/>
        <v>0</v>
      </c>
      <c r="E9" s="35"/>
      <c r="F9" s="35"/>
      <c r="G9" s="35"/>
      <c r="H9" s="34"/>
      <c r="I9" s="36">
        <f t="shared" si="1"/>
        <v>0</v>
      </c>
      <c r="J9" s="35"/>
      <c r="K9" s="23"/>
    </row>
    <row r="10" spans="1:11" ht="18.75" customHeight="1">
      <c r="A10" s="79" t="s">
        <v>16</v>
      </c>
      <c r="B10" s="86" t="s">
        <v>24</v>
      </c>
      <c r="C10" s="6" t="s">
        <v>3</v>
      </c>
      <c r="D10" s="29">
        <f>SUM(E10:H10)</f>
        <v>267.593</v>
      </c>
      <c r="E10" s="21">
        <v>48.497</v>
      </c>
      <c r="F10" s="21">
        <v>218.642</v>
      </c>
      <c r="G10" s="21">
        <v>0.454</v>
      </c>
      <c r="H10" s="21">
        <v>0</v>
      </c>
      <c r="I10" s="29">
        <f t="shared" si="1"/>
        <v>0</v>
      </c>
      <c r="J10" s="21"/>
      <c r="K10" s="22"/>
    </row>
    <row r="11" spans="1:13" ht="33.75" customHeight="1">
      <c r="A11" s="85"/>
      <c r="B11" s="87"/>
      <c r="C11" s="2" t="s">
        <v>4</v>
      </c>
      <c r="D11" s="38">
        <f t="shared" si="0"/>
        <v>0</v>
      </c>
      <c r="E11" s="26"/>
      <c r="F11" s="26"/>
      <c r="G11" s="26"/>
      <c r="H11" s="26"/>
      <c r="I11" s="38">
        <f t="shared" si="1"/>
        <v>0</v>
      </c>
      <c r="J11" s="26"/>
      <c r="K11" s="46"/>
      <c r="M11" s="18"/>
    </row>
    <row r="12" spans="1:11" ht="24" customHeight="1">
      <c r="A12" s="85"/>
      <c r="B12" s="88" t="s">
        <v>25</v>
      </c>
      <c r="C12" s="2" t="s">
        <v>3</v>
      </c>
      <c r="D12" s="33">
        <f>SUM(E12:H12)</f>
        <v>0</v>
      </c>
      <c r="E12" s="26"/>
      <c r="F12" s="26"/>
      <c r="G12" s="26"/>
      <c r="H12" s="26"/>
      <c r="I12" s="38">
        <f t="shared" si="1"/>
        <v>0</v>
      </c>
      <c r="J12" s="26"/>
      <c r="K12" s="46"/>
    </row>
    <row r="13" spans="1:11" ht="35.25" customHeight="1" thickBot="1">
      <c r="A13" s="80"/>
      <c r="B13" s="70"/>
      <c r="C13" s="9" t="s">
        <v>4</v>
      </c>
      <c r="D13" s="30">
        <f t="shared" si="0"/>
        <v>0</v>
      </c>
      <c r="E13" s="27"/>
      <c r="F13" s="27"/>
      <c r="G13" s="27"/>
      <c r="H13" s="27"/>
      <c r="I13" s="30">
        <f>SUM(J13:K13)</f>
        <v>0</v>
      </c>
      <c r="J13" s="27"/>
      <c r="K13" s="32"/>
    </row>
    <row r="14" spans="1:11" ht="20.25" customHeight="1">
      <c r="A14" s="75" t="s">
        <v>17</v>
      </c>
      <c r="B14" s="76" t="s">
        <v>21</v>
      </c>
      <c r="C14" s="6" t="s">
        <v>3</v>
      </c>
      <c r="D14" s="29">
        <f t="shared" si="0"/>
        <v>603.8670000000001</v>
      </c>
      <c r="E14" s="21"/>
      <c r="F14" s="21"/>
      <c r="G14" s="53">
        <v>603.8670000000001</v>
      </c>
      <c r="H14" s="21"/>
      <c r="I14" s="29">
        <f t="shared" si="1"/>
        <v>0</v>
      </c>
      <c r="J14" s="21"/>
      <c r="K14" s="22"/>
    </row>
    <row r="15" spans="1:11" ht="33.75" customHeight="1" thickBot="1">
      <c r="A15" s="68"/>
      <c r="B15" s="77"/>
      <c r="C15" s="9" t="s">
        <v>4</v>
      </c>
      <c r="D15" s="30">
        <f t="shared" si="0"/>
        <v>0</v>
      </c>
      <c r="E15" s="27"/>
      <c r="F15" s="27"/>
      <c r="G15" s="27"/>
      <c r="H15" s="34"/>
      <c r="I15" s="33">
        <f t="shared" si="1"/>
        <v>0</v>
      </c>
      <c r="J15" s="27"/>
      <c r="K15" s="32"/>
    </row>
    <row r="16" spans="1:11" ht="19.5" customHeight="1">
      <c r="A16" s="75" t="s">
        <v>18</v>
      </c>
      <c r="B16" s="78" t="s">
        <v>22</v>
      </c>
      <c r="C16" s="6" t="s">
        <v>3</v>
      </c>
      <c r="D16" s="29">
        <f t="shared" si="0"/>
        <v>2971.8502399999998</v>
      </c>
      <c r="E16" s="52">
        <v>1581.734</v>
      </c>
      <c r="F16" s="21"/>
      <c r="G16" s="52">
        <f>1594.17*0.872</f>
        <v>1390.11624</v>
      </c>
      <c r="H16" s="21"/>
      <c r="I16" s="29">
        <f t="shared" si="1"/>
        <v>4.116</v>
      </c>
      <c r="J16" s="21">
        <v>2.21</v>
      </c>
      <c r="K16" s="54">
        <f>ROUND(2.186*0.872,3)</f>
        <v>1.906</v>
      </c>
    </row>
    <row r="17" spans="1:11" ht="33.75" customHeight="1" thickBot="1">
      <c r="A17" s="67"/>
      <c r="B17" s="69"/>
      <c r="C17" s="17" t="s">
        <v>4</v>
      </c>
      <c r="D17" s="39">
        <f t="shared" si="0"/>
        <v>0</v>
      </c>
      <c r="E17" s="35"/>
      <c r="F17" s="35"/>
      <c r="G17" s="35"/>
      <c r="H17" s="34"/>
      <c r="I17" s="36">
        <f t="shared" si="1"/>
        <v>0</v>
      </c>
      <c r="J17" s="35"/>
      <c r="K17" s="23"/>
    </row>
    <row r="18" spans="1:11" ht="20.25" customHeight="1">
      <c r="A18" s="79" t="s">
        <v>18</v>
      </c>
      <c r="B18" s="81" t="s">
        <v>26</v>
      </c>
      <c r="C18" s="6" t="s">
        <v>3</v>
      </c>
      <c r="D18" s="29">
        <f t="shared" si="0"/>
        <v>204.05376</v>
      </c>
      <c r="E18" s="21"/>
      <c r="F18" s="21"/>
      <c r="G18" s="52">
        <f>1594.17*0.128</f>
        <v>204.05376</v>
      </c>
      <c r="H18" s="21"/>
      <c r="I18" s="29">
        <f t="shared" si="1"/>
        <v>0.28</v>
      </c>
      <c r="J18" s="21"/>
      <c r="K18" s="22">
        <f>ROUND(2.186*0.128,3)</f>
        <v>0.28</v>
      </c>
    </row>
    <row r="19" spans="1:11" ht="32.25" customHeight="1" thickBot="1">
      <c r="A19" s="80"/>
      <c r="B19" s="82"/>
      <c r="C19" s="9" t="s">
        <v>4</v>
      </c>
      <c r="D19" s="30">
        <f t="shared" si="0"/>
        <v>0</v>
      </c>
      <c r="E19" s="27"/>
      <c r="F19" s="27"/>
      <c r="G19" s="27"/>
      <c r="H19" s="27"/>
      <c r="I19" s="30">
        <f t="shared" si="1"/>
        <v>0</v>
      </c>
      <c r="J19" s="27"/>
      <c r="K19" s="32"/>
    </row>
    <row r="20" spans="1:11" ht="21" customHeight="1">
      <c r="A20" s="67" t="s">
        <v>19</v>
      </c>
      <c r="B20" s="69" t="s">
        <v>22</v>
      </c>
      <c r="C20" s="5" t="s">
        <v>3</v>
      </c>
      <c r="D20" s="33">
        <f t="shared" si="0"/>
        <v>995.842</v>
      </c>
      <c r="E20" s="40">
        <v>886.169</v>
      </c>
      <c r="F20" s="24"/>
      <c r="G20" s="41">
        <v>109.673</v>
      </c>
      <c r="H20" s="24"/>
      <c r="I20" s="33">
        <f t="shared" si="1"/>
        <v>1.367</v>
      </c>
      <c r="J20" s="41">
        <v>1.211</v>
      </c>
      <c r="K20" s="25">
        <v>0.156</v>
      </c>
    </row>
    <row r="21" spans="1:11" ht="30" customHeight="1" thickBot="1">
      <c r="A21" s="68"/>
      <c r="B21" s="70"/>
      <c r="C21" s="9" t="s">
        <v>4</v>
      </c>
      <c r="D21" s="30">
        <f t="shared" si="0"/>
        <v>0</v>
      </c>
      <c r="E21" s="27"/>
      <c r="F21" s="27"/>
      <c r="G21" s="27"/>
      <c r="H21" s="31"/>
      <c r="I21" s="44">
        <f t="shared" si="1"/>
        <v>0</v>
      </c>
      <c r="J21" s="27"/>
      <c r="K21" s="32"/>
    </row>
    <row r="22" spans="1:11" ht="21" customHeight="1">
      <c r="A22" s="71" t="s">
        <v>28</v>
      </c>
      <c r="B22" s="73" t="s">
        <v>29</v>
      </c>
      <c r="C22" s="5" t="s">
        <v>3</v>
      </c>
      <c r="D22" s="33">
        <f t="shared" si="0"/>
        <v>13421.005</v>
      </c>
      <c r="E22" s="40">
        <v>11442.668</v>
      </c>
      <c r="F22" s="24"/>
      <c r="G22" s="55">
        <v>1978.337</v>
      </c>
      <c r="H22" s="24"/>
      <c r="I22" s="33">
        <f>SUM(J22:K22)</f>
        <v>0</v>
      </c>
      <c r="J22" s="41"/>
      <c r="K22" s="25"/>
    </row>
    <row r="23" spans="1:11" ht="30.75" customHeight="1" thickBot="1">
      <c r="A23" s="72"/>
      <c r="B23" s="74"/>
      <c r="C23" s="9" t="s">
        <v>4</v>
      </c>
      <c r="D23" s="30">
        <f t="shared" si="0"/>
        <v>0</v>
      </c>
      <c r="E23" s="27"/>
      <c r="F23" s="27"/>
      <c r="G23" s="27"/>
      <c r="H23" s="31"/>
      <c r="I23" s="44">
        <f>SUM(J23:K23)</f>
        <v>0</v>
      </c>
      <c r="J23" s="27"/>
      <c r="K23" s="32"/>
    </row>
    <row r="24" spans="1:11" ht="21" customHeight="1">
      <c r="A24" s="71" t="s">
        <v>30</v>
      </c>
      <c r="B24" s="73" t="s">
        <v>31</v>
      </c>
      <c r="C24" s="42" t="s">
        <v>3</v>
      </c>
      <c r="D24" s="33">
        <f>SUM(E24:H24)</f>
        <v>1229.669</v>
      </c>
      <c r="E24" s="40"/>
      <c r="F24" s="24"/>
      <c r="G24" s="40">
        <v>1229.669</v>
      </c>
      <c r="H24" s="24"/>
      <c r="I24" s="33">
        <f>SUM(J24:K24)</f>
        <v>1.711</v>
      </c>
      <c r="J24" s="41"/>
      <c r="K24" s="25">
        <v>1.711</v>
      </c>
    </row>
    <row r="25" spans="1:11" ht="30.75" customHeight="1" thickBot="1">
      <c r="A25" s="72"/>
      <c r="B25" s="74"/>
      <c r="C25" s="43" t="s">
        <v>4</v>
      </c>
      <c r="D25" s="30">
        <f>SUM(E25:H25)</f>
        <v>0</v>
      </c>
      <c r="E25" s="27"/>
      <c r="F25" s="27"/>
      <c r="G25" s="27"/>
      <c r="H25" s="31"/>
      <c r="I25" s="44">
        <f>SUM(J25:K25)</f>
        <v>0</v>
      </c>
      <c r="J25" s="27"/>
      <c r="K25" s="32"/>
    </row>
    <row r="27" ht="15">
      <c r="F27" s="37"/>
    </row>
  </sheetData>
  <sheetProtection/>
  <mergeCells count="29">
    <mergeCell ref="A1:K1"/>
    <mergeCell ref="A3:A5"/>
    <mergeCell ref="B3:B5"/>
    <mergeCell ref="C3:C5"/>
    <mergeCell ref="D3:H3"/>
    <mergeCell ref="I3:K3"/>
    <mergeCell ref="D4:D5"/>
    <mergeCell ref="E4:G4"/>
    <mergeCell ref="I4:I5"/>
    <mergeCell ref="J4:K4"/>
    <mergeCell ref="A6:A7"/>
    <mergeCell ref="B6:B7"/>
    <mergeCell ref="A8:A9"/>
    <mergeCell ref="B8:B9"/>
    <mergeCell ref="A10:A13"/>
    <mergeCell ref="B10:B11"/>
    <mergeCell ref="B12:B13"/>
    <mergeCell ref="A14:A15"/>
    <mergeCell ref="B14:B15"/>
    <mergeCell ref="A16:A17"/>
    <mergeCell ref="B16:B17"/>
    <mergeCell ref="A18:A19"/>
    <mergeCell ref="B18:B19"/>
    <mergeCell ref="A20:A21"/>
    <mergeCell ref="B20:B21"/>
    <mergeCell ref="A22:A23"/>
    <mergeCell ref="B22:B23"/>
    <mergeCell ref="A24:A25"/>
    <mergeCell ref="B24:B25"/>
  </mergeCells>
  <printOptions horizontalCentered="1"/>
  <pageMargins left="0.5118110236220472" right="0.11811023622047245" top="0.15748031496062992" bottom="0.15748031496062992" header="0.31496062992125984" footer="0.31496062992125984"/>
  <pageSetup fitToHeight="1" fitToWidth="1" horizontalDpi="600" verticalDpi="600" orientation="portrait" paperSize="9" scale="57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M27"/>
  <sheetViews>
    <sheetView tabSelected="1" zoomScale="85" zoomScaleNormal="85" zoomScalePageLayoutView="0" workbookViewId="0" topLeftCell="A1">
      <selection activeCell="F24" sqref="F24"/>
    </sheetView>
  </sheetViews>
  <sheetFormatPr defaultColWidth="8.8515625" defaultRowHeight="15"/>
  <cols>
    <col min="1" max="1" width="19.7109375" style="1" customWidth="1"/>
    <col min="2" max="2" width="29.7109375" style="1" customWidth="1"/>
    <col min="3" max="3" width="23.8515625" style="1" customWidth="1"/>
    <col min="4" max="4" width="13.140625" style="1" customWidth="1"/>
    <col min="5" max="6" width="14.421875" style="1" customWidth="1"/>
    <col min="7" max="8" width="10.7109375" style="1" customWidth="1"/>
    <col min="9" max="9" width="8.8515625" style="1" customWidth="1"/>
    <col min="10" max="10" width="11.7109375" style="1" customWidth="1"/>
    <col min="11" max="11" width="14.421875" style="1" customWidth="1"/>
    <col min="12" max="16384" width="8.8515625" style="1" customWidth="1"/>
  </cols>
  <sheetData>
    <row r="1" spans="1:11" ht="44.25" customHeight="1">
      <c r="A1" s="89" t="s">
        <v>5</v>
      </c>
      <c r="B1" s="90"/>
      <c r="C1" s="90"/>
      <c r="D1" s="90"/>
      <c r="E1" s="90"/>
      <c r="F1" s="90"/>
      <c r="G1" s="90"/>
      <c r="H1" s="90"/>
      <c r="I1" s="90"/>
      <c r="J1" s="90"/>
      <c r="K1" s="91"/>
    </row>
    <row r="2" spans="1:11" ht="25.5" customHeight="1" thickBot="1">
      <c r="A2" s="28" t="s">
        <v>43</v>
      </c>
      <c r="B2" s="12"/>
      <c r="C2" s="13"/>
      <c r="D2" s="13"/>
      <c r="E2" s="14"/>
      <c r="F2" s="14"/>
      <c r="G2" s="14"/>
      <c r="H2" s="14"/>
      <c r="I2" s="14"/>
      <c r="J2" s="14"/>
      <c r="K2" s="15"/>
    </row>
    <row r="3" spans="1:11" ht="49.5" customHeight="1">
      <c r="A3" s="92" t="s">
        <v>13</v>
      </c>
      <c r="B3" s="95" t="s">
        <v>6</v>
      </c>
      <c r="C3" s="95" t="s">
        <v>8</v>
      </c>
      <c r="D3" s="98" t="s">
        <v>7</v>
      </c>
      <c r="E3" s="99"/>
      <c r="F3" s="99"/>
      <c r="G3" s="99"/>
      <c r="H3" s="100"/>
      <c r="I3" s="98" t="s">
        <v>27</v>
      </c>
      <c r="J3" s="99"/>
      <c r="K3" s="101"/>
    </row>
    <row r="4" spans="1:11" ht="18.75" customHeight="1">
      <c r="A4" s="93"/>
      <c r="B4" s="96"/>
      <c r="C4" s="96"/>
      <c r="D4" s="102" t="s">
        <v>10</v>
      </c>
      <c r="E4" s="104" t="s">
        <v>11</v>
      </c>
      <c r="F4" s="105"/>
      <c r="G4" s="106"/>
      <c r="H4" s="66"/>
      <c r="I4" s="107" t="s">
        <v>10</v>
      </c>
      <c r="J4" s="107" t="s">
        <v>11</v>
      </c>
      <c r="K4" s="109"/>
    </row>
    <row r="5" spans="1:11" ht="19.5" customHeight="1" thickBot="1">
      <c r="A5" s="94"/>
      <c r="B5" s="97"/>
      <c r="C5" s="97"/>
      <c r="D5" s="103"/>
      <c r="E5" s="3" t="s">
        <v>0</v>
      </c>
      <c r="F5" s="3" t="s">
        <v>9</v>
      </c>
      <c r="G5" s="4" t="s">
        <v>1</v>
      </c>
      <c r="H5" s="4" t="s">
        <v>2</v>
      </c>
      <c r="I5" s="108"/>
      <c r="J5" s="16" t="s">
        <v>0</v>
      </c>
      <c r="K5" s="19" t="s">
        <v>23</v>
      </c>
    </row>
    <row r="6" spans="1:11" ht="19.5" customHeight="1">
      <c r="A6" s="79" t="s">
        <v>14</v>
      </c>
      <c r="B6" s="76" t="s">
        <v>12</v>
      </c>
      <c r="C6" s="6" t="s">
        <v>3</v>
      </c>
      <c r="D6" s="29">
        <f aca="true" t="shared" si="0" ref="D6:D23">SUM(E6:H6)</f>
        <v>0</v>
      </c>
      <c r="E6" s="52"/>
      <c r="F6" s="52"/>
      <c r="G6" s="51">
        <v>0</v>
      </c>
      <c r="H6" s="51"/>
      <c r="I6" s="29">
        <f aca="true" t="shared" si="1" ref="I6:I27">SUM(J6:K6)</f>
        <v>0</v>
      </c>
      <c r="J6" s="62"/>
      <c r="K6" s="63"/>
    </row>
    <row r="7" spans="1:11" ht="33.75" customHeight="1" thickBot="1">
      <c r="A7" s="80"/>
      <c r="B7" s="77"/>
      <c r="C7" s="9" t="s">
        <v>4</v>
      </c>
      <c r="D7" s="30">
        <f t="shared" si="0"/>
        <v>0</v>
      </c>
      <c r="E7" s="45"/>
      <c r="F7" s="45"/>
      <c r="G7" s="45"/>
      <c r="H7" s="47"/>
      <c r="I7" s="33">
        <f t="shared" si="1"/>
        <v>0</v>
      </c>
      <c r="J7" s="48"/>
      <c r="K7" s="49"/>
    </row>
    <row r="8" spans="1:11" ht="18.75" customHeight="1">
      <c r="A8" s="79" t="s">
        <v>15</v>
      </c>
      <c r="B8" s="76" t="s">
        <v>20</v>
      </c>
      <c r="C8" s="6" t="s">
        <v>3</v>
      </c>
      <c r="D8" s="29">
        <f t="shared" si="0"/>
        <v>0</v>
      </c>
      <c r="E8" s="52">
        <v>0</v>
      </c>
      <c r="F8" s="21"/>
      <c r="G8" s="21">
        <v>0</v>
      </c>
      <c r="H8" s="21"/>
      <c r="I8" s="29">
        <f t="shared" si="1"/>
        <v>0</v>
      </c>
      <c r="J8" s="21">
        <v>0</v>
      </c>
      <c r="K8" s="22">
        <v>0</v>
      </c>
    </row>
    <row r="9" spans="1:11" ht="32.25" customHeight="1" thickBot="1">
      <c r="A9" s="83"/>
      <c r="B9" s="84"/>
      <c r="C9" s="17" t="s">
        <v>4</v>
      </c>
      <c r="D9" s="30">
        <f t="shared" si="0"/>
        <v>0</v>
      </c>
      <c r="E9" s="35"/>
      <c r="F9" s="35"/>
      <c r="G9" s="35"/>
      <c r="H9" s="34"/>
      <c r="I9" s="36">
        <f t="shared" si="1"/>
        <v>0</v>
      </c>
      <c r="J9" s="35"/>
      <c r="K9" s="23"/>
    </row>
    <row r="10" spans="1:11" ht="18.75" customHeight="1">
      <c r="A10" s="79" t="s">
        <v>16</v>
      </c>
      <c r="B10" s="86" t="s">
        <v>24</v>
      </c>
      <c r="C10" s="6" t="s">
        <v>3</v>
      </c>
      <c r="D10" s="29">
        <f>SUM(E10:H10)</f>
        <v>0</v>
      </c>
      <c r="E10" s="21"/>
      <c r="F10" s="21"/>
      <c r="G10" s="21"/>
      <c r="H10" s="21"/>
      <c r="I10" s="29">
        <f t="shared" si="1"/>
        <v>0</v>
      </c>
      <c r="J10" s="21"/>
      <c r="K10" s="22"/>
    </row>
    <row r="11" spans="1:13" ht="33.75" customHeight="1">
      <c r="A11" s="85"/>
      <c r="B11" s="87"/>
      <c r="C11" s="2" t="s">
        <v>4</v>
      </c>
      <c r="D11" s="38">
        <f t="shared" si="0"/>
        <v>0</v>
      </c>
      <c r="E11" s="26"/>
      <c r="F11" s="26"/>
      <c r="G11" s="26"/>
      <c r="H11" s="26"/>
      <c r="I11" s="38">
        <f t="shared" si="1"/>
        <v>0</v>
      </c>
      <c r="J11" s="26"/>
      <c r="K11" s="46"/>
      <c r="M11" s="18"/>
    </row>
    <row r="12" spans="1:11" ht="24" customHeight="1">
      <c r="A12" s="85"/>
      <c r="B12" s="88" t="s">
        <v>25</v>
      </c>
      <c r="C12" s="2" t="s">
        <v>3</v>
      </c>
      <c r="D12" s="33">
        <f>SUM(E12:H12)</f>
        <v>0</v>
      </c>
      <c r="E12" s="26"/>
      <c r="F12" s="26"/>
      <c r="G12" s="26"/>
      <c r="H12" s="26"/>
      <c r="I12" s="38">
        <f t="shared" si="1"/>
        <v>0</v>
      </c>
      <c r="J12" s="26"/>
      <c r="K12" s="46"/>
    </row>
    <row r="13" spans="1:11" ht="35.25" customHeight="1" thickBot="1">
      <c r="A13" s="80"/>
      <c r="B13" s="70"/>
      <c r="C13" s="9" t="s">
        <v>4</v>
      </c>
      <c r="D13" s="30">
        <f t="shared" si="0"/>
        <v>0</v>
      </c>
      <c r="E13" s="27"/>
      <c r="F13" s="27"/>
      <c r="G13" s="27"/>
      <c r="H13" s="27"/>
      <c r="I13" s="30">
        <f>SUM(J13:K13)</f>
        <v>0</v>
      </c>
      <c r="J13" s="27"/>
      <c r="K13" s="32"/>
    </row>
    <row r="14" spans="1:11" ht="20.25" customHeight="1">
      <c r="A14" s="75" t="s">
        <v>17</v>
      </c>
      <c r="B14" s="76" t="s">
        <v>21</v>
      </c>
      <c r="C14" s="6" t="s">
        <v>3</v>
      </c>
      <c r="D14" s="29">
        <f t="shared" si="0"/>
        <v>596.49</v>
      </c>
      <c r="E14" s="21"/>
      <c r="F14" s="21"/>
      <c r="G14" s="53">
        <f>596.029+0.461</f>
        <v>596.49</v>
      </c>
      <c r="H14" s="21"/>
      <c r="I14" s="29">
        <f t="shared" si="1"/>
        <v>0</v>
      </c>
      <c r="J14" s="21"/>
      <c r="K14" s="22"/>
    </row>
    <row r="15" spans="1:11" ht="33.75" customHeight="1" thickBot="1">
      <c r="A15" s="68"/>
      <c r="B15" s="77"/>
      <c r="C15" s="9" t="s">
        <v>4</v>
      </c>
      <c r="D15" s="30">
        <f t="shared" si="0"/>
        <v>0</v>
      </c>
      <c r="E15" s="27"/>
      <c r="F15" s="27"/>
      <c r="G15" s="27"/>
      <c r="H15" s="34"/>
      <c r="I15" s="33">
        <f t="shared" si="1"/>
        <v>0</v>
      </c>
      <c r="J15" s="27"/>
      <c r="K15" s="32"/>
    </row>
    <row r="16" spans="1:11" ht="19.5" customHeight="1">
      <c r="A16" s="75" t="s">
        <v>18</v>
      </c>
      <c r="B16" s="78" t="s">
        <v>22</v>
      </c>
      <c r="C16" s="6" t="s">
        <v>3</v>
      </c>
      <c r="D16" s="29">
        <f t="shared" si="0"/>
        <v>3283.57932</v>
      </c>
      <c r="E16" s="52">
        <v>1739.869</v>
      </c>
      <c r="F16" s="21"/>
      <c r="G16" s="52">
        <f>1770.31*0.872</f>
        <v>1543.71032</v>
      </c>
      <c r="H16" s="21"/>
      <c r="I16" s="29">
        <f t="shared" si="1"/>
        <v>4.537</v>
      </c>
      <c r="J16" s="21">
        <v>2.398</v>
      </c>
      <c r="K16" s="54">
        <f>ROUND(2.453*0.872,3)</f>
        <v>2.139</v>
      </c>
    </row>
    <row r="17" spans="1:11" ht="33.75" customHeight="1" thickBot="1">
      <c r="A17" s="67"/>
      <c r="B17" s="69"/>
      <c r="C17" s="17" t="s">
        <v>4</v>
      </c>
      <c r="D17" s="39">
        <f t="shared" si="0"/>
        <v>0</v>
      </c>
      <c r="E17" s="35"/>
      <c r="F17" s="35"/>
      <c r="G17" s="35"/>
      <c r="H17" s="34"/>
      <c r="I17" s="36">
        <f t="shared" si="1"/>
        <v>0</v>
      </c>
      <c r="J17" s="35"/>
      <c r="K17" s="23"/>
    </row>
    <row r="18" spans="1:11" ht="20.25" customHeight="1">
      <c r="A18" s="79" t="s">
        <v>18</v>
      </c>
      <c r="B18" s="81" t="s">
        <v>26</v>
      </c>
      <c r="C18" s="6" t="s">
        <v>3</v>
      </c>
      <c r="D18" s="29">
        <f t="shared" si="0"/>
        <v>226.59968</v>
      </c>
      <c r="E18" s="21"/>
      <c r="F18" s="21"/>
      <c r="G18" s="52">
        <f>1770.31*0.128</f>
        <v>226.59968</v>
      </c>
      <c r="H18" s="21"/>
      <c r="I18" s="29">
        <f t="shared" si="1"/>
        <v>0.314</v>
      </c>
      <c r="J18" s="21"/>
      <c r="K18" s="22">
        <f>ROUND(2.453*0.128,3)</f>
        <v>0.314</v>
      </c>
    </row>
    <row r="19" spans="1:11" ht="32.25" customHeight="1" thickBot="1">
      <c r="A19" s="80"/>
      <c r="B19" s="82"/>
      <c r="C19" s="9" t="s">
        <v>4</v>
      </c>
      <c r="D19" s="30">
        <f t="shared" si="0"/>
        <v>0</v>
      </c>
      <c r="E19" s="27"/>
      <c r="F19" s="27"/>
      <c r="G19" s="27"/>
      <c r="H19" s="27"/>
      <c r="I19" s="30">
        <f t="shared" si="1"/>
        <v>0</v>
      </c>
      <c r="J19" s="27"/>
      <c r="K19" s="32"/>
    </row>
    <row r="20" spans="1:11" ht="21" customHeight="1">
      <c r="A20" s="67" t="s">
        <v>19</v>
      </c>
      <c r="B20" s="69" t="s">
        <v>22</v>
      </c>
      <c r="C20" s="5" t="s">
        <v>3</v>
      </c>
      <c r="D20" s="33">
        <f t="shared" si="0"/>
        <v>1228.626</v>
      </c>
      <c r="E20" s="40">
        <v>935.809</v>
      </c>
      <c r="F20" s="24"/>
      <c r="G20" s="41">
        <v>292.817</v>
      </c>
      <c r="H20" s="24"/>
      <c r="I20" s="33">
        <f t="shared" si="1"/>
        <v>1.712</v>
      </c>
      <c r="J20" s="41">
        <v>1.302</v>
      </c>
      <c r="K20" s="25">
        <v>0.41</v>
      </c>
    </row>
    <row r="21" spans="1:11" ht="30" customHeight="1" thickBot="1">
      <c r="A21" s="68"/>
      <c r="B21" s="70"/>
      <c r="C21" s="9" t="s">
        <v>4</v>
      </c>
      <c r="D21" s="30">
        <f t="shared" si="0"/>
        <v>0</v>
      </c>
      <c r="E21" s="27"/>
      <c r="F21" s="27"/>
      <c r="G21" s="27"/>
      <c r="H21" s="31"/>
      <c r="I21" s="44">
        <f t="shared" si="1"/>
        <v>0</v>
      </c>
      <c r="J21" s="27"/>
      <c r="K21" s="32"/>
    </row>
    <row r="22" spans="1:11" ht="21" customHeight="1">
      <c r="A22" s="71" t="s">
        <v>28</v>
      </c>
      <c r="B22" s="73" t="s">
        <v>29</v>
      </c>
      <c r="C22" s="5" t="s">
        <v>3</v>
      </c>
      <c r="D22" s="33">
        <f t="shared" si="0"/>
        <v>11015.137</v>
      </c>
      <c r="E22" s="40">
        <v>9388.822</v>
      </c>
      <c r="F22" s="24"/>
      <c r="G22" s="40">
        <v>1626.315</v>
      </c>
      <c r="H22" s="24"/>
      <c r="I22" s="33">
        <f t="shared" si="1"/>
        <v>0</v>
      </c>
      <c r="J22" s="41"/>
      <c r="K22" s="25"/>
    </row>
    <row r="23" spans="1:11" ht="30.75" customHeight="1" thickBot="1">
      <c r="A23" s="72"/>
      <c r="B23" s="74"/>
      <c r="C23" s="9" t="s">
        <v>4</v>
      </c>
      <c r="D23" s="30">
        <f t="shared" si="0"/>
        <v>0</v>
      </c>
      <c r="E23" s="27"/>
      <c r="F23" s="27"/>
      <c r="G23" s="27"/>
      <c r="H23" s="31"/>
      <c r="I23" s="44">
        <f t="shared" si="1"/>
        <v>0</v>
      </c>
      <c r="J23" s="27"/>
      <c r="K23" s="32"/>
    </row>
    <row r="24" spans="1:11" ht="21" customHeight="1">
      <c r="A24" s="71" t="s">
        <v>30</v>
      </c>
      <c r="B24" s="73" t="s">
        <v>31</v>
      </c>
      <c r="C24" s="42" t="s">
        <v>3</v>
      </c>
      <c r="D24" s="33">
        <f>SUM(E24:H24)</f>
        <v>1245.003</v>
      </c>
      <c r="E24" s="40"/>
      <c r="F24" s="24"/>
      <c r="G24" s="40">
        <v>1245.003</v>
      </c>
      <c r="H24" s="24"/>
      <c r="I24" s="33">
        <f t="shared" si="1"/>
        <v>1.731</v>
      </c>
      <c r="J24" s="41"/>
      <c r="K24" s="25">
        <v>1.731</v>
      </c>
    </row>
    <row r="25" spans="1:11" ht="30.75" customHeight="1" thickBot="1">
      <c r="A25" s="72"/>
      <c r="B25" s="74"/>
      <c r="C25" s="43" t="s">
        <v>4</v>
      </c>
      <c r="D25" s="30">
        <f>SUM(E25:H25)</f>
        <v>0</v>
      </c>
      <c r="E25" s="27"/>
      <c r="F25" s="27"/>
      <c r="G25" s="27"/>
      <c r="H25" s="31"/>
      <c r="I25" s="44">
        <f t="shared" si="1"/>
        <v>0</v>
      </c>
      <c r="J25" s="27"/>
      <c r="K25" s="32"/>
    </row>
    <row r="26" spans="1:11" ht="21" customHeight="1">
      <c r="A26" s="71" t="s">
        <v>39</v>
      </c>
      <c r="B26" s="73" t="s">
        <v>40</v>
      </c>
      <c r="C26" s="42" t="s">
        <v>3</v>
      </c>
      <c r="D26" s="33">
        <f>SUM(E26:H26)</f>
        <v>0</v>
      </c>
      <c r="E26" s="40"/>
      <c r="F26" s="24"/>
      <c r="G26" s="40"/>
      <c r="H26" s="24"/>
      <c r="I26" s="33">
        <f t="shared" si="1"/>
        <v>0</v>
      </c>
      <c r="J26" s="41"/>
      <c r="K26" s="25"/>
    </row>
    <row r="27" spans="1:11" ht="30.75" customHeight="1" thickBot="1">
      <c r="A27" s="72"/>
      <c r="B27" s="74"/>
      <c r="C27" s="43" t="s">
        <v>4</v>
      </c>
      <c r="D27" s="30">
        <f>SUM(E27:H27)</f>
        <v>0</v>
      </c>
      <c r="E27" s="27"/>
      <c r="F27" s="27"/>
      <c r="G27" s="27"/>
      <c r="H27" s="31"/>
      <c r="I27" s="44">
        <f t="shared" si="1"/>
        <v>0</v>
      </c>
      <c r="J27" s="27"/>
      <c r="K27" s="32"/>
    </row>
  </sheetData>
  <sheetProtection/>
  <mergeCells count="31">
    <mergeCell ref="A1:K1"/>
    <mergeCell ref="A3:A5"/>
    <mergeCell ref="B3:B5"/>
    <mergeCell ref="C3:C5"/>
    <mergeCell ref="D3:H3"/>
    <mergeCell ref="I3:K3"/>
    <mergeCell ref="D4:D5"/>
    <mergeCell ref="E4:G4"/>
    <mergeCell ref="I4:I5"/>
    <mergeCell ref="J4:K4"/>
    <mergeCell ref="A6:A7"/>
    <mergeCell ref="B6:B7"/>
    <mergeCell ref="A8:A9"/>
    <mergeCell ref="B8:B9"/>
    <mergeCell ref="A10:A13"/>
    <mergeCell ref="B10:B11"/>
    <mergeCell ref="B12:B13"/>
    <mergeCell ref="A14:A15"/>
    <mergeCell ref="B14:B15"/>
    <mergeCell ref="A16:A17"/>
    <mergeCell ref="B16:B17"/>
    <mergeCell ref="A18:A19"/>
    <mergeCell ref="B18:B19"/>
    <mergeCell ref="A26:A27"/>
    <mergeCell ref="B26:B27"/>
    <mergeCell ref="A20:A21"/>
    <mergeCell ref="B20:B21"/>
    <mergeCell ref="A22:A23"/>
    <mergeCell ref="B22:B23"/>
    <mergeCell ref="A24:A25"/>
    <mergeCell ref="B24:B25"/>
  </mergeCells>
  <printOptions horizontalCentered="1"/>
  <pageMargins left="0.5118110236220472" right="0.11811023622047245" top="0.15748031496062992" bottom="0.15748031496062992" header="0.31496062992125984" footer="0.31496062992125984"/>
  <pageSetup fitToHeight="1" fitToWidth="1" horizontalDpi="600" verticalDpi="600" orientation="portrait" paperSize="9" scale="57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M27"/>
  <sheetViews>
    <sheetView zoomScale="85" zoomScaleNormal="85" zoomScalePageLayoutView="0" workbookViewId="0" topLeftCell="A1">
      <selection activeCell="G16" sqref="G16"/>
    </sheetView>
  </sheetViews>
  <sheetFormatPr defaultColWidth="8.8515625" defaultRowHeight="15"/>
  <cols>
    <col min="1" max="1" width="16.140625" style="1" customWidth="1"/>
    <col min="2" max="2" width="29.7109375" style="1" customWidth="1"/>
    <col min="3" max="3" width="23.8515625" style="1" customWidth="1"/>
    <col min="4" max="4" width="13.140625" style="1" customWidth="1"/>
    <col min="5" max="6" width="14.421875" style="1" customWidth="1"/>
    <col min="7" max="8" width="10.7109375" style="1" customWidth="1"/>
    <col min="9" max="9" width="8.8515625" style="1" customWidth="1"/>
    <col min="10" max="10" width="11.7109375" style="1" customWidth="1"/>
    <col min="11" max="11" width="14.421875" style="1" customWidth="1"/>
    <col min="12" max="16384" width="8.8515625" style="1" customWidth="1"/>
  </cols>
  <sheetData>
    <row r="1" spans="1:11" ht="44.25" customHeight="1">
      <c r="A1" s="89" t="s">
        <v>5</v>
      </c>
      <c r="B1" s="90"/>
      <c r="C1" s="90"/>
      <c r="D1" s="90"/>
      <c r="E1" s="90"/>
      <c r="F1" s="90"/>
      <c r="G1" s="90"/>
      <c r="H1" s="90"/>
      <c r="I1" s="90"/>
      <c r="J1" s="90"/>
      <c r="K1" s="91"/>
    </row>
    <row r="2" spans="1:11" ht="25.5" customHeight="1" thickBot="1">
      <c r="A2" s="28" t="s">
        <v>33</v>
      </c>
      <c r="B2" s="12"/>
      <c r="C2" s="13"/>
      <c r="D2" s="13"/>
      <c r="E2" s="14"/>
      <c r="F2" s="14"/>
      <c r="G2" s="14"/>
      <c r="H2" s="14"/>
      <c r="I2" s="14"/>
      <c r="J2" s="14"/>
      <c r="K2" s="15"/>
    </row>
    <row r="3" spans="1:11" ht="49.5" customHeight="1">
      <c r="A3" s="92" t="s">
        <v>13</v>
      </c>
      <c r="B3" s="95" t="s">
        <v>6</v>
      </c>
      <c r="C3" s="95" t="s">
        <v>8</v>
      </c>
      <c r="D3" s="98" t="s">
        <v>7</v>
      </c>
      <c r="E3" s="99"/>
      <c r="F3" s="99"/>
      <c r="G3" s="99"/>
      <c r="H3" s="100"/>
      <c r="I3" s="98" t="s">
        <v>27</v>
      </c>
      <c r="J3" s="99"/>
      <c r="K3" s="101"/>
    </row>
    <row r="4" spans="1:11" ht="18.75" customHeight="1">
      <c r="A4" s="93"/>
      <c r="B4" s="96"/>
      <c r="C4" s="96"/>
      <c r="D4" s="102" t="s">
        <v>10</v>
      </c>
      <c r="E4" s="104" t="s">
        <v>11</v>
      </c>
      <c r="F4" s="105"/>
      <c r="G4" s="106"/>
      <c r="H4" s="56"/>
      <c r="I4" s="107" t="s">
        <v>10</v>
      </c>
      <c r="J4" s="107" t="s">
        <v>11</v>
      </c>
      <c r="K4" s="109"/>
    </row>
    <row r="5" spans="1:11" ht="19.5" customHeight="1" thickBot="1">
      <c r="A5" s="94"/>
      <c r="B5" s="97"/>
      <c r="C5" s="97"/>
      <c r="D5" s="103"/>
      <c r="E5" s="3" t="s">
        <v>0</v>
      </c>
      <c r="F5" s="3" t="s">
        <v>9</v>
      </c>
      <c r="G5" s="4" t="s">
        <v>1</v>
      </c>
      <c r="H5" s="4" t="s">
        <v>2</v>
      </c>
      <c r="I5" s="108"/>
      <c r="J5" s="16" t="s">
        <v>0</v>
      </c>
      <c r="K5" s="19" t="s">
        <v>23</v>
      </c>
    </row>
    <row r="6" spans="1:11" ht="19.5" customHeight="1">
      <c r="A6" s="79" t="s">
        <v>14</v>
      </c>
      <c r="B6" s="76" t="s">
        <v>12</v>
      </c>
      <c r="C6" s="6" t="s">
        <v>3</v>
      </c>
      <c r="D6" s="29">
        <f aca="true" t="shared" si="0" ref="D6:D23">SUM(E6:H6)</f>
        <v>0</v>
      </c>
      <c r="E6" s="7"/>
      <c r="F6" s="7"/>
      <c r="G6" s="51">
        <v>0</v>
      </c>
      <c r="H6" s="8"/>
      <c r="I6" s="10">
        <f aca="true" t="shared" si="1" ref="I6:I21">SUM(J6:K6)</f>
        <v>0</v>
      </c>
      <c r="J6" s="11"/>
      <c r="K6" s="20"/>
    </row>
    <row r="7" spans="1:11" ht="33.75" customHeight="1" thickBot="1">
      <c r="A7" s="80"/>
      <c r="B7" s="77"/>
      <c r="C7" s="9" t="s">
        <v>4</v>
      </c>
      <c r="D7" s="30">
        <f t="shared" si="0"/>
        <v>0</v>
      </c>
      <c r="E7" s="45"/>
      <c r="F7" s="45"/>
      <c r="G7" s="45"/>
      <c r="H7" s="47"/>
      <c r="I7" s="33">
        <f t="shared" si="1"/>
        <v>0</v>
      </c>
      <c r="J7" s="48"/>
      <c r="K7" s="49"/>
    </row>
    <row r="8" spans="1:11" ht="18.75" customHeight="1">
      <c r="A8" s="79" t="s">
        <v>15</v>
      </c>
      <c r="B8" s="76" t="s">
        <v>20</v>
      </c>
      <c r="C8" s="6" t="s">
        <v>3</v>
      </c>
      <c r="D8" s="29">
        <f t="shared" si="0"/>
        <v>5675.718000000001</v>
      </c>
      <c r="E8" s="52">
        <v>4367.746</v>
      </c>
      <c r="F8" s="21"/>
      <c r="G8" s="21">
        <f>20.198+1188.881+98.893</f>
        <v>1307.9720000000002</v>
      </c>
      <c r="H8" s="21"/>
      <c r="I8" s="29">
        <f t="shared" si="1"/>
        <v>5.792999999999999</v>
      </c>
      <c r="J8" s="21">
        <v>5.754</v>
      </c>
      <c r="K8" s="22">
        <v>0.039</v>
      </c>
    </row>
    <row r="9" spans="1:11" ht="32.25" customHeight="1" thickBot="1">
      <c r="A9" s="83"/>
      <c r="B9" s="84"/>
      <c r="C9" s="17" t="s">
        <v>4</v>
      </c>
      <c r="D9" s="30">
        <f t="shared" si="0"/>
        <v>0</v>
      </c>
      <c r="E9" s="35"/>
      <c r="F9" s="35"/>
      <c r="G9" s="35"/>
      <c r="H9" s="34"/>
      <c r="I9" s="36">
        <f t="shared" si="1"/>
        <v>0</v>
      </c>
      <c r="J9" s="35"/>
      <c r="K9" s="23"/>
    </row>
    <row r="10" spans="1:11" ht="18.75" customHeight="1">
      <c r="A10" s="79" t="s">
        <v>16</v>
      </c>
      <c r="B10" s="86" t="s">
        <v>24</v>
      </c>
      <c r="C10" s="6" t="s">
        <v>3</v>
      </c>
      <c r="D10" s="29">
        <f>SUM(E10:H10)</f>
        <v>174.13</v>
      </c>
      <c r="E10" s="21">
        <v>0</v>
      </c>
      <c r="F10" s="21">
        <v>173.72</v>
      </c>
      <c r="G10" s="21">
        <v>0.41</v>
      </c>
      <c r="H10" s="21">
        <v>0</v>
      </c>
      <c r="I10" s="29">
        <f t="shared" si="1"/>
        <v>0</v>
      </c>
      <c r="J10" s="21"/>
      <c r="K10" s="22"/>
    </row>
    <row r="11" spans="1:13" ht="33.75" customHeight="1">
      <c r="A11" s="85"/>
      <c r="B11" s="87"/>
      <c r="C11" s="2" t="s">
        <v>4</v>
      </c>
      <c r="D11" s="38">
        <f t="shared" si="0"/>
        <v>0</v>
      </c>
      <c r="E11" s="26"/>
      <c r="F11" s="26"/>
      <c r="G11" s="26"/>
      <c r="H11" s="26"/>
      <c r="I11" s="38">
        <f t="shared" si="1"/>
        <v>0</v>
      </c>
      <c r="J11" s="26"/>
      <c r="K11" s="46"/>
      <c r="M11" s="18"/>
    </row>
    <row r="12" spans="1:11" ht="24" customHeight="1">
      <c r="A12" s="85"/>
      <c r="B12" s="88" t="s">
        <v>25</v>
      </c>
      <c r="C12" s="2" t="s">
        <v>3</v>
      </c>
      <c r="D12" s="33">
        <f>SUM(E12:H12)</f>
        <v>0</v>
      </c>
      <c r="E12" s="26"/>
      <c r="F12" s="26"/>
      <c r="G12" s="26"/>
      <c r="H12" s="26"/>
      <c r="I12" s="38">
        <f t="shared" si="1"/>
        <v>0</v>
      </c>
      <c r="J12" s="26"/>
      <c r="K12" s="46"/>
    </row>
    <row r="13" spans="1:11" ht="35.25" customHeight="1" thickBot="1">
      <c r="A13" s="80"/>
      <c r="B13" s="70"/>
      <c r="C13" s="9" t="s">
        <v>4</v>
      </c>
      <c r="D13" s="30">
        <f t="shared" si="0"/>
        <v>0</v>
      </c>
      <c r="E13" s="27"/>
      <c r="F13" s="27"/>
      <c r="G13" s="27"/>
      <c r="H13" s="27"/>
      <c r="I13" s="30">
        <f>SUM(J13:K13)</f>
        <v>0</v>
      </c>
      <c r="J13" s="27"/>
      <c r="K13" s="32"/>
    </row>
    <row r="14" spans="1:11" ht="20.25" customHeight="1">
      <c r="A14" s="75" t="s">
        <v>17</v>
      </c>
      <c r="B14" s="76" t="s">
        <v>21</v>
      </c>
      <c r="C14" s="6" t="s">
        <v>3</v>
      </c>
      <c r="D14" s="29">
        <f t="shared" si="0"/>
        <v>555.082</v>
      </c>
      <c r="E14" s="21"/>
      <c r="F14" s="21"/>
      <c r="G14" s="53">
        <v>555.082</v>
      </c>
      <c r="H14" s="21"/>
      <c r="I14" s="29">
        <f t="shared" si="1"/>
        <v>0</v>
      </c>
      <c r="J14" s="21"/>
      <c r="K14" s="22"/>
    </row>
    <row r="15" spans="1:11" ht="33.75" customHeight="1" thickBot="1">
      <c r="A15" s="68"/>
      <c r="B15" s="77"/>
      <c r="C15" s="9" t="s">
        <v>4</v>
      </c>
      <c r="D15" s="30">
        <f t="shared" si="0"/>
        <v>0</v>
      </c>
      <c r="E15" s="27"/>
      <c r="F15" s="27"/>
      <c r="G15" s="27"/>
      <c r="H15" s="34"/>
      <c r="I15" s="33">
        <f t="shared" si="1"/>
        <v>0</v>
      </c>
      <c r="J15" s="27"/>
      <c r="K15" s="32"/>
    </row>
    <row r="16" spans="1:11" ht="19.5" customHeight="1">
      <c r="A16" s="75" t="s">
        <v>18</v>
      </c>
      <c r="B16" s="78" t="s">
        <v>22</v>
      </c>
      <c r="C16" s="6" t="s">
        <v>3</v>
      </c>
      <c r="D16" s="29">
        <f t="shared" si="0"/>
        <v>2746.182432</v>
      </c>
      <c r="E16" s="52">
        <v>1467.411</v>
      </c>
      <c r="F16" s="21"/>
      <c r="G16" s="52">
        <f>1466.481*0.872</f>
        <v>1278.771432</v>
      </c>
      <c r="H16" s="21"/>
      <c r="I16" s="29">
        <f t="shared" si="1"/>
        <v>4.197</v>
      </c>
      <c r="J16" s="21">
        <v>2.225</v>
      </c>
      <c r="K16" s="54">
        <f>ROUND(2.262*0.872,3)</f>
        <v>1.972</v>
      </c>
    </row>
    <row r="17" spans="1:11" ht="33.75" customHeight="1" thickBot="1">
      <c r="A17" s="67"/>
      <c r="B17" s="69"/>
      <c r="C17" s="17" t="s">
        <v>4</v>
      </c>
      <c r="D17" s="39">
        <f t="shared" si="0"/>
        <v>0</v>
      </c>
      <c r="E17" s="35"/>
      <c r="F17" s="35"/>
      <c r="G17" s="35"/>
      <c r="H17" s="34"/>
      <c r="I17" s="36">
        <f t="shared" si="1"/>
        <v>0</v>
      </c>
      <c r="J17" s="35"/>
      <c r="K17" s="23"/>
    </row>
    <row r="18" spans="1:11" ht="20.25" customHeight="1">
      <c r="A18" s="79" t="s">
        <v>18</v>
      </c>
      <c r="B18" s="81" t="s">
        <v>26</v>
      </c>
      <c r="C18" s="6" t="s">
        <v>3</v>
      </c>
      <c r="D18" s="29">
        <f t="shared" si="0"/>
        <v>187.709568</v>
      </c>
      <c r="E18" s="21"/>
      <c r="F18" s="21"/>
      <c r="G18" s="52">
        <f>1466.481*0.128</f>
        <v>187.709568</v>
      </c>
      <c r="H18" s="21"/>
      <c r="I18" s="29">
        <f t="shared" si="1"/>
        <v>0.29</v>
      </c>
      <c r="J18" s="21"/>
      <c r="K18" s="22">
        <f>ROUND(2.262*0.128,3)</f>
        <v>0.29</v>
      </c>
    </row>
    <row r="19" spans="1:11" ht="32.25" customHeight="1" thickBot="1">
      <c r="A19" s="80"/>
      <c r="B19" s="82"/>
      <c r="C19" s="9" t="s">
        <v>4</v>
      </c>
      <c r="D19" s="30">
        <f t="shared" si="0"/>
        <v>0</v>
      </c>
      <c r="E19" s="27"/>
      <c r="F19" s="27"/>
      <c r="G19" s="27"/>
      <c r="H19" s="27"/>
      <c r="I19" s="30">
        <f t="shared" si="1"/>
        <v>0</v>
      </c>
      <c r="J19" s="27"/>
      <c r="K19" s="32"/>
    </row>
    <row r="20" spans="1:11" ht="21" customHeight="1">
      <c r="A20" s="67" t="s">
        <v>19</v>
      </c>
      <c r="B20" s="69" t="s">
        <v>22</v>
      </c>
      <c r="C20" s="5" t="s">
        <v>3</v>
      </c>
      <c r="D20" s="33">
        <f t="shared" si="0"/>
        <v>983.742</v>
      </c>
      <c r="E20" s="40">
        <v>851.444</v>
      </c>
      <c r="F20" s="24"/>
      <c r="G20" s="41">
        <v>132.298</v>
      </c>
      <c r="H20" s="24"/>
      <c r="I20" s="33">
        <f t="shared" si="1"/>
        <v>1.535</v>
      </c>
      <c r="J20" s="41">
        <v>1.311</v>
      </c>
      <c r="K20" s="25">
        <v>0.224</v>
      </c>
    </row>
    <row r="21" spans="1:11" ht="30" customHeight="1" thickBot="1">
      <c r="A21" s="68"/>
      <c r="B21" s="70"/>
      <c r="C21" s="9" t="s">
        <v>4</v>
      </c>
      <c r="D21" s="30">
        <f t="shared" si="0"/>
        <v>0</v>
      </c>
      <c r="E21" s="27"/>
      <c r="F21" s="27"/>
      <c r="G21" s="27"/>
      <c r="H21" s="31"/>
      <c r="I21" s="44">
        <f t="shared" si="1"/>
        <v>0</v>
      </c>
      <c r="J21" s="27"/>
      <c r="K21" s="32"/>
    </row>
    <row r="22" spans="1:11" ht="21" customHeight="1">
      <c r="A22" s="71" t="s">
        <v>28</v>
      </c>
      <c r="B22" s="73" t="s">
        <v>29</v>
      </c>
      <c r="C22" s="5" t="s">
        <v>3</v>
      </c>
      <c r="D22" s="33">
        <f t="shared" si="0"/>
        <v>13240.760999999999</v>
      </c>
      <c r="E22" s="40">
        <v>11253.533</v>
      </c>
      <c r="F22" s="24"/>
      <c r="G22" s="55">
        <v>1987.228</v>
      </c>
      <c r="H22" s="24"/>
      <c r="I22" s="33">
        <f>SUM(J22:K22)</f>
        <v>0</v>
      </c>
      <c r="J22" s="41"/>
      <c r="K22" s="25"/>
    </row>
    <row r="23" spans="1:11" ht="30.75" customHeight="1" thickBot="1">
      <c r="A23" s="72"/>
      <c r="B23" s="74"/>
      <c r="C23" s="9" t="s">
        <v>4</v>
      </c>
      <c r="D23" s="30">
        <f t="shared" si="0"/>
        <v>0</v>
      </c>
      <c r="E23" s="27"/>
      <c r="F23" s="27"/>
      <c r="G23" s="27"/>
      <c r="H23" s="31"/>
      <c r="I23" s="44">
        <f>SUM(J23:K23)</f>
        <v>0</v>
      </c>
      <c r="J23" s="27"/>
      <c r="K23" s="32"/>
    </row>
    <row r="24" spans="1:11" ht="21" customHeight="1">
      <c r="A24" s="71" t="s">
        <v>30</v>
      </c>
      <c r="B24" s="73" t="s">
        <v>31</v>
      </c>
      <c r="C24" s="42" t="s">
        <v>3</v>
      </c>
      <c r="D24" s="33">
        <f>SUM(E24:H24)</f>
        <v>1112.09</v>
      </c>
      <c r="E24" s="40"/>
      <c r="F24" s="24"/>
      <c r="G24" s="40">
        <v>1112.09</v>
      </c>
      <c r="H24" s="24"/>
      <c r="I24" s="33">
        <f>SUM(J24:K24)</f>
        <v>1.699</v>
      </c>
      <c r="J24" s="41"/>
      <c r="K24" s="25">
        <v>1.699</v>
      </c>
    </row>
    <row r="25" spans="1:11" ht="30.75" customHeight="1" thickBot="1">
      <c r="A25" s="72"/>
      <c r="B25" s="74"/>
      <c r="C25" s="43" t="s">
        <v>4</v>
      </c>
      <c r="D25" s="30">
        <f>SUM(E25:H25)</f>
        <v>0</v>
      </c>
      <c r="E25" s="27"/>
      <c r="F25" s="27"/>
      <c r="G25" s="27"/>
      <c r="H25" s="31"/>
      <c r="I25" s="44">
        <f>SUM(J25:K25)</f>
        <v>0</v>
      </c>
      <c r="J25" s="27"/>
      <c r="K25" s="32"/>
    </row>
    <row r="27" ht="15">
      <c r="F27" s="37"/>
    </row>
  </sheetData>
  <sheetProtection/>
  <mergeCells count="29">
    <mergeCell ref="A20:A21"/>
    <mergeCell ref="B20:B21"/>
    <mergeCell ref="A22:A23"/>
    <mergeCell ref="B22:B23"/>
    <mergeCell ref="A24:A25"/>
    <mergeCell ref="B24:B25"/>
    <mergeCell ref="A14:A15"/>
    <mergeCell ref="B14:B15"/>
    <mergeCell ref="A16:A17"/>
    <mergeCell ref="B16:B17"/>
    <mergeCell ref="A18:A19"/>
    <mergeCell ref="B18:B19"/>
    <mergeCell ref="A6:A7"/>
    <mergeCell ref="B6:B7"/>
    <mergeCell ref="A8:A9"/>
    <mergeCell ref="B8:B9"/>
    <mergeCell ref="A10:A13"/>
    <mergeCell ref="B10:B11"/>
    <mergeCell ref="B12:B13"/>
    <mergeCell ref="A1:K1"/>
    <mergeCell ref="A3:A5"/>
    <mergeCell ref="B3:B5"/>
    <mergeCell ref="C3:C5"/>
    <mergeCell ref="D3:H3"/>
    <mergeCell ref="I3:K3"/>
    <mergeCell ref="D4:D5"/>
    <mergeCell ref="E4:G4"/>
    <mergeCell ref="I4:I5"/>
    <mergeCell ref="J4:K4"/>
  </mergeCells>
  <printOptions horizontalCentered="1"/>
  <pageMargins left="0.5118110236220472" right="0.11811023622047245" top="0.15748031496062992" bottom="0.15748031496062992" header="0.31496062992125984" footer="0.31496062992125984"/>
  <pageSetup fitToHeight="1" fitToWidth="1" horizontalDpi="600" verticalDpi="600" orientation="portrait" paperSize="9" scale="57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M27"/>
  <sheetViews>
    <sheetView zoomScale="85" zoomScaleNormal="85" zoomScalePageLayoutView="0" workbookViewId="0" topLeftCell="A1">
      <selection activeCell="E11" sqref="E11"/>
    </sheetView>
  </sheetViews>
  <sheetFormatPr defaultColWidth="8.8515625" defaultRowHeight="15"/>
  <cols>
    <col min="1" max="1" width="16.140625" style="1" customWidth="1"/>
    <col min="2" max="2" width="29.7109375" style="1" customWidth="1"/>
    <col min="3" max="3" width="23.8515625" style="1" customWidth="1"/>
    <col min="4" max="4" width="13.140625" style="1" customWidth="1"/>
    <col min="5" max="6" width="14.421875" style="1" customWidth="1"/>
    <col min="7" max="8" width="10.7109375" style="1" customWidth="1"/>
    <col min="9" max="9" width="8.8515625" style="1" customWidth="1"/>
    <col min="10" max="10" width="11.7109375" style="1" customWidth="1"/>
    <col min="11" max="11" width="14.421875" style="1" customWidth="1"/>
    <col min="12" max="16384" width="8.8515625" style="1" customWidth="1"/>
  </cols>
  <sheetData>
    <row r="1" spans="1:11" ht="44.25" customHeight="1">
      <c r="A1" s="89" t="s">
        <v>5</v>
      </c>
      <c r="B1" s="90"/>
      <c r="C1" s="90"/>
      <c r="D1" s="90"/>
      <c r="E1" s="90"/>
      <c r="F1" s="90"/>
      <c r="G1" s="90"/>
      <c r="H1" s="90"/>
      <c r="I1" s="90"/>
      <c r="J1" s="90"/>
      <c r="K1" s="91"/>
    </row>
    <row r="2" spans="1:11" ht="25.5" customHeight="1" thickBot="1">
      <c r="A2" s="28" t="s">
        <v>34</v>
      </c>
      <c r="B2" s="12"/>
      <c r="C2" s="13"/>
      <c r="D2" s="13"/>
      <c r="E2" s="14"/>
      <c r="F2" s="14"/>
      <c r="G2" s="14"/>
      <c r="H2" s="14"/>
      <c r="I2" s="14"/>
      <c r="J2" s="14"/>
      <c r="K2" s="15"/>
    </row>
    <row r="3" spans="1:11" ht="49.5" customHeight="1">
      <c r="A3" s="92" t="s">
        <v>13</v>
      </c>
      <c r="B3" s="95" t="s">
        <v>6</v>
      </c>
      <c r="C3" s="95" t="s">
        <v>8</v>
      </c>
      <c r="D3" s="98" t="s">
        <v>7</v>
      </c>
      <c r="E3" s="99"/>
      <c r="F3" s="99"/>
      <c r="G3" s="99"/>
      <c r="H3" s="100"/>
      <c r="I3" s="98" t="s">
        <v>27</v>
      </c>
      <c r="J3" s="99"/>
      <c r="K3" s="101"/>
    </row>
    <row r="4" spans="1:11" ht="18.75" customHeight="1">
      <c r="A4" s="93"/>
      <c r="B4" s="96"/>
      <c r="C4" s="96"/>
      <c r="D4" s="102" t="s">
        <v>10</v>
      </c>
      <c r="E4" s="104" t="s">
        <v>11</v>
      </c>
      <c r="F4" s="105"/>
      <c r="G4" s="106"/>
      <c r="H4" s="57"/>
      <c r="I4" s="107" t="s">
        <v>10</v>
      </c>
      <c r="J4" s="107" t="s">
        <v>11</v>
      </c>
      <c r="K4" s="109"/>
    </row>
    <row r="5" spans="1:11" ht="19.5" customHeight="1" thickBot="1">
      <c r="A5" s="94"/>
      <c r="B5" s="97"/>
      <c r="C5" s="97"/>
      <c r="D5" s="103"/>
      <c r="E5" s="3" t="s">
        <v>0</v>
      </c>
      <c r="F5" s="3" t="s">
        <v>9</v>
      </c>
      <c r="G5" s="4" t="s">
        <v>1</v>
      </c>
      <c r="H5" s="4" t="s">
        <v>2</v>
      </c>
      <c r="I5" s="108"/>
      <c r="J5" s="16" t="s">
        <v>0</v>
      </c>
      <c r="K5" s="19" t="s">
        <v>23</v>
      </c>
    </row>
    <row r="6" spans="1:11" ht="19.5" customHeight="1">
      <c r="A6" s="79" t="s">
        <v>14</v>
      </c>
      <c r="B6" s="76" t="s">
        <v>12</v>
      </c>
      <c r="C6" s="6" t="s">
        <v>3</v>
      </c>
      <c r="D6" s="29">
        <f aca="true" t="shared" si="0" ref="D6:D23">SUM(E6:H6)</f>
        <v>0</v>
      </c>
      <c r="E6" s="7"/>
      <c r="F6" s="7"/>
      <c r="G6" s="51">
        <v>0</v>
      </c>
      <c r="H6" s="8"/>
      <c r="I6" s="10">
        <f aca="true" t="shared" si="1" ref="I6:I21">SUM(J6:K6)</f>
        <v>0</v>
      </c>
      <c r="J6" s="11"/>
      <c r="K6" s="20"/>
    </row>
    <row r="7" spans="1:11" ht="33.75" customHeight="1" thickBot="1">
      <c r="A7" s="80"/>
      <c r="B7" s="77"/>
      <c r="C7" s="9" t="s">
        <v>4</v>
      </c>
      <c r="D7" s="30">
        <f t="shared" si="0"/>
        <v>0</v>
      </c>
      <c r="E7" s="45"/>
      <c r="F7" s="45"/>
      <c r="G7" s="45"/>
      <c r="H7" s="47"/>
      <c r="I7" s="33">
        <f t="shared" si="1"/>
        <v>0</v>
      </c>
      <c r="J7" s="48"/>
      <c r="K7" s="49"/>
    </row>
    <row r="8" spans="1:11" ht="18.75" customHeight="1">
      <c r="A8" s="79" t="s">
        <v>15</v>
      </c>
      <c r="B8" s="76" t="s">
        <v>20</v>
      </c>
      <c r="C8" s="6" t="s">
        <v>3</v>
      </c>
      <c r="D8" s="29">
        <f t="shared" si="0"/>
        <v>5517.246999999999</v>
      </c>
      <c r="E8" s="52">
        <v>4102.54</v>
      </c>
      <c r="F8" s="21"/>
      <c r="G8" s="21">
        <f>27.418+1278.809+98.666+9.814</f>
        <v>1414.7069999999999</v>
      </c>
      <c r="H8" s="21"/>
      <c r="I8" s="29">
        <f t="shared" si="1"/>
        <v>6.23</v>
      </c>
      <c r="J8" s="21">
        <v>6.182</v>
      </c>
      <c r="K8" s="22">
        <v>0.048</v>
      </c>
    </row>
    <row r="9" spans="1:11" ht="32.25" customHeight="1" thickBot="1">
      <c r="A9" s="83"/>
      <c r="B9" s="84"/>
      <c r="C9" s="17" t="s">
        <v>4</v>
      </c>
      <c r="D9" s="30">
        <f t="shared" si="0"/>
        <v>0</v>
      </c>
      <c r="E9" s="35"/>
      <c r="F9" s="35"/>
      <c r="G9" s="35"/>
      <c r="H9" s="34"/>
      <c r="I9" s="36">
        <f t="shared" si="1"/>
        <v>0</v>
      </c>
      <c r="J9" s="35"/>
      <c r="K9" s="23"/>
    </row>
    <row r="10" spans="1:11" ht="18.75" customHeight="1">
      <c r="A10" s="79" t="s">
        <v>16</v>
      </c>
      <c r="B10" s="86" t="s">
        <v>24</v>
      </c>
      <c r="C10" s="6" t="s">
        <v>3</v>
      </c>
      <c r="D10" s="29">
        <f>SUM(E10:H10)</f>
        <v>1986.895</v>
      </c>
      <c r="E10" s="21">
        <v>1786.31</v>
      </c>
      <c r="F10" s="21">
        <v>199.455</v>
      </c>
      <c r="G10" s="21">
        <v>1.13</v>
      </c>
      <c r="H10" s="21">
        <v>0</v>
      </c>
      <c r="I10" s="29">
        <f t="shared" si="1"/>
        <v>0</v>
      </c>
      <c r="J10" s="21"/>
      <c r="K10" s="22"/>
    </row>
    <row r="11" spans="1:13" ht="33.75" customHeight="1">
      <c r="A11" s="85"/>
      <c r="B11" s="87"/>
      <c r="C11" s="2" t="s">
        <v>4</v>
      </c>
      <c r="D11" s="38">
        <f t="shared" si="0"/>
        <v>0</v>
      </c>
      <c r="E11" s="26"/>
      <c r="F11" s="26"/>
      <c r="G11" s="26"/>
      <c r="H11" s="26"/>
      <c r="I11" s="38">
        <f t="shared" si="1"/>
        <v>0</v>
      </c>
      <c r="J11" s="26"/>
      <c r="K11" s="46"/>
      <c r="M11" s="18"/>
    </row>
    <row r="12" spans="1:11" ht="24" customHeight="1">
      <c r="A12" s="85"/>
      <c r="B12" s="88" t="s">
        <v>25</v>
      </c>
      <c r="C12" s="2" t="s">
        <v>3</v>
      </c>
      <c r="D12" s="33">
        <f>SUM(E12:H12)</f>
        <v>0</v>
      </c>
      <c r="E12" s="26"/>
      <c r="F12" s="26"/>
      <c r="G12" s="26"/>
      <c r="H12" s="26"/>
      <c r="I12" s="38">
        <f t="shared" si="1"/>
        <v>0</v>
      </c>
      <c r="J12" s="26"/>
      <c r="K12" s="46"/>
    </row>
    <row r="13" spans="1:11" ht="35.25" customHeight="1" thickBot="1">
      <c r="A13" s="80"/>
      <c r="B13" s="70"/>
      <c r="C13" s="9" t="s">
        <v>4</v>
      </c>
      <c r="D13" s="30">
        <f t="shared" si="0"/>
        <v>0</v>
      </c>
      <c r="E13" s="27"/>
      <c r="F13" s="27"/>
      <c r="G13" s="27"/>
      <c r="H13" s="27"/>
      <c r="I13" s="30">
        <f>SUM(J13:K13)</f>
        <v>0</v>
      </c>
      <c r="J13" s="27"/>
      <c r="K13" s="32"/>
    </row>
    <row r="14" spans="1:11" ht="20.25" customHeight="1">
      <c r="A14" s="75" t="s">
        <v>17</v>
      </c>
      <c r="B14" s="76" t="s">
        <v>21</v>
      </c>
      <c r="C14" s="6" t="s">
        <v>3</v>
      </c>
      <c r="D14" s="29">
        <f t="shared" si="0"/>
        <v>616.678</v>
      </c>
      <c r="E14" s="21"/>
      <c r="F14" s="21"/>
      <c r="G14" s="53">
        <v>616.678</v>
      </c>
      <c r="H14" s="21"/>
      <c r="I14" s="29">
        <f t="shared" si="1"/>
        <v>0</v>
      </c>
      <c r="J14" s="21"/>
      <c r="K14" s="22"/>
    </row>
    <row r="15" spans="1:11" ht="33.75" customHeight="1" thickBot="1">
      <c r="A15" s="68"/>
      <c r="B15" s="77"/>
      <c r="C15" s="9" t="s">
        <v>4</v>
      </c>
      <c r="D15" s="30">
        <f t="shared" si="0"/>
        <v>0</v>
      </c>
      <c r="E15" s="27"/>
      <c r="F15" s="27"/>
      <c r="G15" s="27"/>
      <c r="H15" s="34"/>
      <c r="I15" s="33">
        <f t="shared" si="1"/>
        <v>0</v>
      </c>
      <c r="J15" s="27"/>
      <c r="K15" s="32"/>
    </row>
    <row r="16" spans="1:11" ht="19.5" customHeight="1">
      <c r="A16" s="75" t="s">
        <v>18</v>
      </c>
      <c r="B16" s="78" t="s">
        <v>22</v>
      </c>
      <c r="C16" s="6" t="s">
        <v>3</v>
      </c>
      <c r="D16" s="29">
        <f t="shared" si="0"/>
        <v>3079.3441199999997</v>
      </c>
      <c r="E16" s="52">
        <v>1647.664</v>
      </c>
      <c r="F16" s="21"/>
      <c r="G16" s="52">
        <f>1641.835*0.872</f>
        <v>1431.68012</v>
      </c>
      <c r="H16" s="21"/>
      <c r="I16" s="29">
        <f t="shared" si="1"/>
        <v>4.29</v>
      </c>
      <c r="J16" s="21">
        <v>2.266</v>
      </c>
      <c r="K16" s="54">
        <f>ROUND(2.321*0.872,3)</f>
        <v>2.024</v>
      </c>
    </row>
    <row r="17" spans="1:11" ht="33.75" customHeight="1" thickBot="1">
      <c r="A17" s="67"/>
      <c r="B17" s="69"/>
      <c r="C17" s="17" t="s">
        <v>4</v>
      </c>
      <c r="D17" s="39">
        <f t="shared" si="0"/>
        <v>0</v>
      </c>
      <c r="E17" s="35"/>
      <c r="F17" s="35"/>
      <c r="G17" s="35"/>
      <c r="H17" s="34"/>
      <c r="I17" s="36">
        <f t="shared" si="1"/>
        <v>0</v>
      </c>
      <c r="J17" s="35"/>
      <c r="K17" s="23"/>
    </row>
    <row r="18" spans="1:11" ht="20.25" customHeight="1">
      <c r="A18" s="79" t="s">
        <v>18</v>
      </c>
      <c r="B18" s="81" t="s">
        <v>26</v>
      </c>
      <c r="C18" s="6" t="s">
        <v>3</v>
      </c>
      <c r="D18" s="29">
        <f t="shared" si="0"/>
        <v>210.15488000000002</v>
      </c>
      <c r="E18" s="21"/>
      <c r="F18" s="21"/>
      <c r="G18" s="52">
        <f>1641.835*0.128</f>
        <v>210.15488000000002</v>
      </c>
      <c r="H18" s="21"/>
      <c r="I18" s="29">
        <f t="shared" si="1"/>
        <v>0.297</v>
      </c>
      <c r="J18" s="21"/>
      <c r="K18" s="22">
        <f>ROUND(2.321*0.128,3)</f>
        <v>0.297</v>
      </c>
    </row>
    <row r="19" spans="1:11" ht="32.25" customHeight="1" thickBot="1">
      <c r="A19" s="80"/>
      <c r="B19" s="82"/>
      <c r="C19" s="9" t="s">
        <v>4</v>
      </c>
      <c r="D19" s="30">
        <f t="shared" si="0"/>
        <v>0</v>
      </c>
      <c r="E19" s="27"/>
      <c r="F19" s="27"/>
      <c r="G19" s="27"/>
      <c r="H19" s="27"/>
      <c r="I19" s="30">
        <f t="shared" si="1"/>
        <v>0</v>
      </c>
      <c r="J19" s="27"/>
      <c r="K19" s="32"/>
    </row>
    <row r="20" spans="1:11" ht="21" customHeight="1">
      <c r="A20" s="67" t="s">
        <v>19</v>
      </c>
      <c r="B20" s="69" t="s">
        <v>22</v>
      </c>
      <c r="C20" s="5" t="s">
        <v>3</v>
      </c>
      <c r="D20" s="33">
        <f t="shared" si="0"/>
        <v>1074.823</v>
      </c>
      <c r="E20" s="40">
        <v>939.394</v>
      </c>
      <c r="F20" s="24"/>
      <c r="G20" s="41">
        <v>135.429</v>
      </c>
      <c r="H20" s="24"/>
      <c r="I20" s="33">
        <f t="shared" si="1"/>
        <v>1.574</v>
      </c>
      <c r="J20" s="41">
        <v>1.341</v>
      </c>
      <c r="K20" s="25">
        <v>0.233</v>
      </c>
    </row>
    <row r="21" spans="1:11" ht="30" customHeight="1" thickBot="1">
      <c r="A21" s="68"/>
      <c r="B21" s="70"/>
      <c r="C21" s="9" t="s">
        <v>4</v>
      </c>
      <c r="D21" s="30">
        <f t="shared" si="0"/>
        <v>0</v>
      </c>
      <c r="E21" s="27"/>
      <c r="F21" s="27"/>
      <c r="G21" s="27"/>
      <c r="H21" s="31"/>
      <c r="I21" s="44">
        <f t="shared" si="1"/>
        <v>0</v>
      </c>
      <c r="J21" s="27"/>
      <c r="K21" s="32"/>
    </row>
    <row r="22" spans="1:11" ht="21" customHeight="1">
      <c r="A22" s="71" t="s">
        <v>28</v>
      </c>
      <c r="B22" s="73" t="s">
        <v>29</v>
      </c>
      <c r="C22" s="5" t="s">
        <v>3</v>
      </c>
      <c r="D22" s="33">
        <f t="shared" si="0"/>
        <v>12710.624</v>
      </c>
      <c r="E22" s="40">
        <v>10965.302</v>
      </c>
      <c r="F22" s="24"/>
      <c r="G22" s="55">
        <v>1745.3220000000001</v>
      </c>
      <c r="H22" s="24"/>
      <c r="I22" s="33">
        <f>SUM(J22:K22)</f>
        <v>0</v>
      </c>
      <c r="J22" s="41"/>
      <c r="K22" s="25"/>
    </row>
    <row r="23" spans="1:11" ht="30.75" customHeight="1" thickBot="1">
      <c r="A23" s="72"/>
      <c r="B23" s="74"/>
      <c r="C23" s="9" t="s">
        <v>4</v>
      </c>
      <c r="D23" s="30">
        <f t="shared" si="0"/>
        <v>0</v>
      </c>
      <c r="E23" s="27"/>
      <c r="F23" s="27"/>
      <c r="G23" s="27"/>
      <c r="H23" s="31"/>
      <c r="I23" s="44">
        <f>SUM(J23:K23)</f>
        <v>0</v>
      </c>
      <c r="J23" s="27"/>
      <c r="K23" s="32"/>
    </row>
    <row r="24" spans="1:11" ht="21" customHeight="1">
      <c r="A24" s="71" t="s">
        <v>30</v>
      </c>
      <c r="B24" s="73" t="s">
        <v>31</v>
      </c>
      <c r="C24" s="42" t="s">
        <v>3</v>
      </c>
      <c r="D24" s="33">
        <f>SUM(E24:H24)</f>
        <v>1210.667</v>
      </c>
      <c r="E24" s="40"/>
      <c r="F24" s="24"/>
      <c r="G24" s="40">
        <v>1210.667</v>
      </c>
      <c r="H24" s="24"/>
      <c r="I24" s="33">
        <f>SUM(J24:K24)</f>
        <v>1.706</v>
      </c>
      <c r="J24" s="41"/>
      <c r="K24" s="25">
        <v>1.706</v>
      </c>
    </row>
    <row r="25" spans="1:11" ht="30.75" customHeight="1" thickBot="1">
      <c r="A25" s="72"/>
      <c r="B25" s="74"/>
      <c r="C25" s="43" t="s">
        <v>4</v>
      </c>
      <c r="D25" s="30">
        <f>SUM(E25:H25)</f>
        <v>0</v>
      </c>
      <c r="E25" s="27"/>
      <c r="F25" s="27"/>
      <c r="G25" s="27"/>
      <c r="H25" s="31"/>
      <c r="I25" s="44">
        <f>SUM(J25:K25)</f>
        <v>0</v>
      </c>
      <c r="J25" s="27"/>
      <c r="K25" s="32"/>
    </row>
    <row r="27" ht="15">
      <c r="F27" s="37"/>
    </row>
  </sheetData>
  <sheetProtection/>
  <mergeCells count="29">
    <mergeCell ref="A20:A21"/>
    <mergeCell ref="B20:B21"/>
    <mergeCell ref="A22:A23"/>
    <mergeCell ref="B22:B23"/>
    <mergeCell ref="A24:A25"/>
    <mergeCell ref="B24:B25"/>
    <mergeCell ref="A14:A15"/>
    <mergeCell ref="B14:B15"/>
    <mergeCell ref="A16:A17"/>
    <mergeCell ref="B16:B17"/>
    <mergeCell ref="A18:A19"/>
    <mergeCell ref="B18:B19"/>
    <mergeCell ref="A6:A7"/>
    <mergeCell ref="B6:B7"/>
    <mergeCell ref="A8:A9"/>
    <mergeCell ref="B8:B9"/>
    <mergeCell ref="A10:A13"/>
    <mergeCell ref="B10:B11"/>
    <mergeCell ref="B12:B13"/>
    <mergeCell ref="A1:K1"/>
    <mergeCell ref="A3:A5"/>
    <mergeCell ref="B3:B5"/>
    <mergeCell ref="C3:C5"/>
    <mergeCell ref="D3:H3"/>
    <mergeCell ref="I3:K3"/>
    <mergeCell ref="D4:D5"/>
    <mergeCell ref="E4:G4"/>
    <mergeCell ref="I4:I5"/>
    <mergeCell ref="J4:K4"/>
  </mergeCells>
  <printOptions horizontalCentered="1"/>
  <pageMargins left="0.5118110236220472" right="0.11811023622047245" top="0.15748031496062992" bottom="0.15748031496062992" header="0.31496062992125984" footer="0.31496062992125984"/>
  <pageSetup fitToHeight="1" fitToWidth="1" horizontalDpi="600" verticalDpi="600" orientation="portrait" paperSize="9" scale="57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M27"/>
  <sheetViews>
    <sheetView zoomScale="85" zoomScaleNormal="85" zoomScalePageLayoutView="0" workbookViewId="0" topLeftCell="A1">
      <selection activeCell="D16" sqref="D16"/>
    </sheetView>
  </sheetViews>
  <sheetFormatPr defaultColWidth="8.8515625" defaultRowHeight="15"/>
  <cols>
    <col min="1" max="1" width="16.140625" style="1" customWidth="1"/>
    <col min="2" max="2" width="29.7109375" style="1" customWidth="1"/>
    <col min="3" max="3" width="23.8515625" style="1" customWidth="1"/>
    <col min="4" max="4" width="13.140625" style="1" customWidth="1"/>
    <col min="5" max="6" width="14.421875" style="1" customWidth="1"/>
    <col min="7" max="8" width="10.7109375" style="1" customWidth="1"/>
    <col min="9" max="9" width="8.8515625" style="1" customWidth="1"/>
    <col min="10" max="10" width="11.7109375" style="1" customWidth="1"/>
    <col min="11" max="11" width="14.421875" style="1" customWidth="1"/>
    <col min="12" max="16384" width="8.8515625" style="1" customWidth="1"/>
  </cols>
  <sheetData>
    <row r="1" spans="1:11" ht="44.25" customHeight="1">
      <c r="A1" s="89" t="s">
        <v>5</v>
      </c>
      <c r="B1" s="90"/>
      <c r="C1" s="90"/>
      <c r="D1" s="90"/>
      <c r="E1" s="90"/>
      <c r="F1" s="90"/>
      <c r="G1" s="90"/>
      <c r="H1" s="90"/>
      <c r="I1" s="90"/>
      <c r="J1" s="90"/>
      <c r="K1" s="91"/>
    </row>
    <row r="2" spans="1:11" ht="25.5" customHeight="1" thickBot="1">
      <c r="A2" s="28" t="s">
        <v>35</v>
      </c>
      <c r="B2" s="12"/>
      <c r="C2" s="13"/>
      <c r="D2" s="13"/>
      <c r="E2" s="14"/>
      <c r="F2" s="14"/>
      <c r="G2" s="14"/>
      <c r="H2" s="14"/>
      <c r="I2" s="14"/>
      <c r="J2" s="14"/>
      <c r="K2" s="15"/>
    </row>
    <row r="3" spans="1:11" ht="49.5" customHeight="1">
      <c r="A3" s="92" t="s">
        <v>13</v>
      </c>
      <c r="B3" s="95" t="s">
        <v>6</v>
      </c>
      <c r="C3" s="95" t="s">
        <v>8</v>
      </c>
      <c r="D3" s="98" t="s">
        <v>7</v>
      </c>
      <c r="E3" s="99"/>
      <c r="F3" s="99"/>
      <c r="G3" s="99"/>
      <c r="H3" s="100"/>
      <c r="I3" s="98" t="s">
        <v>27</v>
      </c>
      <c r="J3" s="99"/>
      <c r="K3" s="101"/>
    </row>
    <row r="4" spans="1:11" ht="18.75" customHeight="1">
      <c r="A4" s="93"/>
      <c r="B4" s="96"/>
      <c r="C4" s="96"/>
      <c r="D4" s="102" t="s">
        <v>10</v>
      </c>
      <c r="E4" s="104" t="s">
        <v>11</v>
      </c>
      <c r="F4" s="105"/>
      <c r="G4" s="106"/>
      <c r="H4" s="58"/>
      <c r="I4" s="107" t="s">
        <v>10</v>
      </c>
      <c r="J4" s="107" t="s">
        <v>11</v>
      </c>
      <c r="K4" s="109"/>
    </row>
    <row r="5" spans="1:11" ht="19.5" customHeight="1" thickBot="1">
      <c r="A5" s="94"/>
      <c r="B5" s="97"/>
      <c r="C5" s="97"/>
      <c r="D5" s="103"/>
      <c r="E5" s="3" t="s">
        <v>0</v>
      </c>
      <c r="F5" s="3" t="s">
        <v>9</v>
      </c>
      <c r="G5" s="4" t="s">
        <v>1</v>
      </c>
      <c r="H5" s="4" t="s">
        <v>2</v>
      </c>
      <c r="I5" s="108"/>
      <c r="J5" s="16" t="s">
        <v>0</v>
      </c>
      <c r="K5" s="19" t="s">
        <v>23</v>
      </c>
    </row>
    <row r="6" spans="1:11" ht="19.5" customHeight="1">
      <c r="A6" s="79" t="s">
        <v>14</v>
      </c>
      <c r="B6" s="76" t="s">
        <v>12</v>
      </c>
      <c r="C6" s="6" t="s">
        <v>3</v>
      </c>
      <c r="D6" s="29">
        <f aca="true" t="shared" si="0" ref="D6:D23">SUM(E6:H6)</f>
        <v>0</v>
      </c>
      <c r="E6" s="7"/>
      <c r="F6" s="7"/>
      <c r="G6" s="51">
        <v>0</v>
      </c>
      <c r="H6" s="8"/>
      <c r="I6" s="10">
        <f aca="true" t="shared" si="1" ref="I6:I21">SUM(J6:K6)</f>
        <v>0</v>
      </c>
      <c r="J6" s="11"/>
      <c r="K6" s="20"/>
    </row>
    <row r="7" spans="1:11" ht="33.75" customHeight="1" thickBot="1">
      <c r="A7" s="80"/>
      <c r="B7" s="77"/>
      <c r="C7" s="9" t="s">
        <v>4</v>
      </c>
      <c r="D7" s="30">
        <f t="shared" si="0"/>
        <v>0</v>
      </c>
      <c r="E7" s="45"/>
      <c r="F7" s="45"/>
      <c r="G7" s="45"/>
      <c r="H7" s="47"/>
      <c r="I7" s="33">
        <f t="shared" si="1"/>
        <v>0</v>
      </c>
      <c r="J7" s="48"/>
      <c r="K7" s="49"/>
    </row>
    <row r="8" spans="1:11" ht="18.75" customHeight="1">
      <c r="A8" s="79" t="s">
        <v>15</v>
      </c>
      <c r="B8" s="76" t="s">
        <v>20</v>
      </c>
      <c r="C8" s="6" t="s">
        <v>3</v>
      </c>
      <c r="D8" s="29">
        <f t="shared" si="0"/>
        <v>6067.347</v>
      </c>
      <c r="E8" s="52">
        <v>4693.503</v>
      </c>
      <c r="F8" s="21"/>
      <c r="G8" s="21">
        <f>27.743+1249.103+81.779+7.581+7.638</f>
        <v>1373.8439999999998</v>
      </c>
      <c r="H8" s="21"/>
      <c r="I8" s="29">
        <f t="shared" si="1"/>
        <v>7.380000000000001</v>
      </c>
      <c r="J8" s="21">
        <v>7.331</v>
      </c>
      <c r="K8" s="22">
        <v>0.049</v>
      </c>
    </row>
    <row r="9" spans="1:11" ht="32.25" customHeight="1" thickBot="1">
      <c r="A9" s="83"/>
      <c r="B9" s="84"/>
      <c r="C9" s="17" t="s">
        <v>4</v>
      </c>
      <c r="D9" s="30">
        <f t="shared" si="0"/>
        <v>0</v>
      </c>
      <c r="E9" s="35"/>
      <c r="F9" s="35"/>
      <c r="G9" s="35"/>
      <c r="H9" s="34"/>
      <c r="I9" s="36">
        <f t="shared" si="1"/>
        <v>0</v>
      </c>
      <c r="J9" s="35"/>
      <c r="K9" s="23"/>
    </row>
    <row r="10" spans="1:11" ht="18.75" customHeight="1">
      <c r="A10" s="79" t="s">
        <v>16</v>
      </c>
      <c r="B10" s="86" t="s">
        <v>24</v>
      </c>
      <c r="C10" s="6" t="s">
        <v>3</v>
      </c>
      <c r="D10" s="29">
        <f>SUM(E10:H10)</f>
        <v>5514.547</v>
      </c>
      <c r="E10" s="21">
        <v>5375.766</v>
      </c>
      <c r="F10" s="21">
        <v>135.33</v>
      </c>
      <c r="G10" s="21">
        <v>3.451</v>
      </c>
      <c r="H10" s="21">
        <v>0</v>
      </c>
      <c r="I10" s="29">
        <f t="shared" si="1"/>
        <v>0</v>
      </c>
      <c r="J10" s="21"/>
      <c r="K10" s="22"/>
    </row>
    <row r="11" spans="1:13" ht="33.75" customHeight="1">
      <c r="A11" s="85"/>
      <c r="B11" s="87"/>
      <c r="C11" s="2" t="s">
        <v>4</v>
      </c>
      <c r="D11" s="38">
        <f t="shared" si="0"/>
        <v>0</v>
      </c>
      <c r="E11" s="26"/>
      <c r="F11" s="26"/>
      <c r="G11" s="26"/>
      <c r="H11" s="26"/>
      <c r="I11" s="38">
        <f t="shared" si="1"/>
        <v>0</v>
      </c>
      <c r="J11" s="26"/>
      <c r="K11" s="46"/>
      <c r="M11" s="18"/>
    </row>
    <row r="12" spans="1:11" ht="24" customHeight="1">
      <c r="A12" s="85"/>
      <c r="B12" s="88" t="s">
        <v>25</v>
      </c>
      <c r="C12" s="2" t="s">
        <v>3</v>
      </c>
      <c r="D12" s="33">
        <f>SUM(E12:H12)</f>
        <v>0</v>
      </c>
      <c r="E12" s="26"/>
      <c r="F12" s="26"/>
      <c r="G12" s="26"/>
      <c r="H12" s="26"/>
      <c r="I12" s="38">
        <f t="shared" si="1"/>
        <v>0</v>
      </c>
      <c r="J12" s="26"/>
      <c r="K12" s="46"/>
    </row>
    <row r="13" spans="1:11" ht="35.25" customHeight="1" thickBot="1">
      <c r="A13" s="80"/>
      <c r="B13" s="70"/>
      <c r="C13" s="9" t="s">
        <v>4</v>
      </c>
      <c r="D13" s="30">
        <f t="shared" si="0"/>
        <v>0</v>
      </c>
      <c r="E13" s="27"/>
      <c r="F13" s="27"/>
      <c r="G13" s="27"/>
      <c r="H13" s="27"/>
      <c r="I13" s="30">
        <f>SUM(J13:K13)</f>
        <v>0</v>
      </c>
      <c r="J13" s="27"/>
      <c r="K13" s="32"/>
    </row>
    <row r="14" spans="1:11" ht="20.25" customHeight="1">
      <c r="A14" s="75" t="s">
        <v>17</v>
      </c>
      <c r="B14" s="76" t="s">
        <v>21</v>
      </c>
      <c r="C14" s="6" t="s">
        <v>3</v>
      </c>
      <c r="D14" s="29">
        <f t="shared" si="0"/>
        <v>585.623</v>
      </c>
      <c r="E14" s="21"/>
      <c r="F14" s="21"/>
      <c r="G14" s="53">
        <v>585.623</v>
      </c>
      <c r="H14" s="21"/>
      <c r="I14" s="29">
        <f t="shared" si="1"/>
        <v>0</v>
      </c>
      <c r="J14" s="21"/>
      <c r="K14" s="22"/>
    </row>
    <row r="15" spans="1:11" ht="33.75" customHeight="1" thickBot="1">
      <c r="A15" s="68"/>
      <c r="B15" s="77"/>
      <c r="C15" s="9" t="s">
        <v>4</v>
      </c>
      <c r="D15" s="30">
        <f t="shared" si="0"/>
        <v>0</v>
      </c>
      <c r="E15" s="27"/>
      <c r="F15" s="27"/>
      <c r="G15" s="27"/>
      <c r="H15" s="34"/>
      <c r="I15" s="33">
        <f t="shared" si="1"/>
        <v>0</v>
      </c>
      <c r="J15" s="27"/>
      <c r="K15" s="32"/>
    </row>
    <row r="16" spans="1:11" ht="19.5" customHeight="1">
      <c r="A16" s="75" t="s">
        <v>18</v>
      </c>
      <c r="B16" s="78" t="s">
        <v>22</v>
      </c>
      <c r="C16" s="6" t="s">
        <v>3</v>
      </c>
      <c r="D16" s="29">
        <f t="shared" si="0"/>
        <v>3056.850096</v>
      </c>
      <c r="E16" s="52">
        <v>1610.448</v>
      </c>
      <c r="F16" s="21"/>
      <c r="G16" s="52">
        <f>1658.718*0.872</f>
        <v>1446.402096</v>
      </c>
      <c r="H16" s="21"/>
      <c r="I16" s="29">
        <f t="shared" si="1"/>
        <v>4.393</v>
      </c>
      <c r="J16" s="21">
        <v>2.296</v>
      </c>
      <c r="K16" s="54">
        <f>ROUND(2.405*0.872,3)</f>
        <v>2.097</v>
      </c>
    </row>
    <row r="17" spans="1:11" ht="33.75" customHeight="1" thickBot="1">
      <c r="A17" s="67"/>
      <c r="B17" s="69"/>
      <c r="C17" s="17" t="s">
        <v>4</v>
      </c>
      <c r="D17" s="39">
        <f t="shared" si="0"/>
        <v>0</v>
      </c>
      <c r="E17" s="35"/>
      <c r="F17" s="35"/>
      <c r="G17" s="35"/>
      <c r="H17" s="34"/>
      <c r="I17" s="36">
        <f t="shared" si="1"/>
        <v>0</v>
      </c>
      <c r="J17" s="35"/>
      <c r="K17" s="23"/>
    </row>
    <row r="18" spans="1:11" ht="20.25" customHeight="1">
      <c r="A18" s="79" t="s">
        <v>18</v>
      </c>
      <c r="B18" s="81" t="s">
        <v>26</v>
      </c>
      <c r="C18" s="6" t="s">
        <v>3</v>
      </c>
      <c r="D18" s="29">
        <f t="shared" si="0"/>
        <v>212.31590400000002</v>
      </c>
      <c r="E18" s="21"/>
      <c r="F18" s="21"/>
      <c r="G18" s="52">
        <f>1658.718*0.128</f>
        <v>212.31590400000002</v>
      </c>
      <c r="H18" s="21"/>
      <c r="I18" s="29">
        <f t="shared" si="1"/>
        <v>0.308</v>
      </c>
      <c r="J18" s="21"/>
      <c r="K18" s="22">
        <f>ROUND(2.405*0.128,3)</f>
        <v>0.308</v>
      </c>
    </row>
    <row r="19" spans="1:11" ht="32.25" customHeight="1" thickBot="1">
      <c r="A19" s="80"/>
      <c r="B19" s="82"/>
      <c r="C19" s="9" t="s">
        <v>4</v>
      </c>
      <c r="D19" s="30">
        <f t="shared" si="0"/>
        <v>0</v>
      </c>
      <c r="E19" s="27"/>
      <c r="F19" s="27"/>
      <c r="G19" s="27"/>
      <c r="H19" s="27"/>
      <c r="I19" s="30">
        <f t="shared" si="1"/>
        <v>0</v>
      </c>
      <c r="J19" s="27"/>
      <c r="K19" s="32"/>
    </row>
    <row r="20" spans="1:11" ht="21" customHeight="1">
      <c r="A20" s="67" t="s">
        <v>19</v>
      </c>
      <c r="B20" s="69" t="s">
        <v>22</v>
      </c>
      <c r="C20" s="5" t="s">
        <v>3</v>
      </c>
      <c r="D20" s="33">
        <f t="shared" si="0"/>
        <v>1160.366</v>
      </c>
      <c r="E20" s="40">
        <v>1007.478</v>
      </c>
      <c r="F20" s="24"/>
      <c r="G20" s="41">
        <v>152.88799999999998</v>
      </c>
      <c r="H20" s="24"/>
      <c r="I20" s="33">
        <f t="shared" si="1"/>
        <v>1.693</v>
      </c>
      <c r="J20" s="41">
        <v>1.46</v>
      </c>
      <c r="K20" s="25">
        <v>0.233</v>
      </c>
    </row>
    <row r="21" spans="1:11" ht="30" customHeight="1" thickBot="1">
      <c r="A21" s="68"/>
      <c r="B21" s="70"/>
      <c r="C21" s="9" t="s">
        <v>4</v>
      </c>
      <c r="D21" s="30">
        <f t="shared" si="0"/>
        <v>0</v>
      </c>
      <c r="E21" s="27"/>
      <c r="F21" s="27"/>
      <c r="G21" s="27"/>
      <c r="H21" s="31"/>
      <c r="I21" s="44">
        <f t="shared" si="1"/>
        <v>0</v>
      </c>
      <c r="J21" s="27"/>
      <c r="K21" s="32"/>
    </row>
    <row r="22" spans="1:11" ht="21" customHeight="1">
      <c r="A22" s="71" t="s">
        <v>28</v>
      </c>
      <c r="B22" s="73" t="s">
        <v>29</v>
      </c>
      <c r="C22" s="5" t="s">
        <v>3</v>
      </c>
      <c r="D22" s="33">
        <f t="shared" si="0"/>
        <v>11072.937</v>
      </c>
      <c r="E22" s="40">
        <v>9409.428</v>
      </c>
      <c r="F22" s="24"/>
      <c r="G22" s="55">
        <v>1663.509</v>
      </c>
      <c r="H22" s="24"/>
      <c r="I22" s="33">
        <f>SUM(J22:K22)</f>
        <v>0</v>
      </c>
      <c r="J22" s="41"/>
      <c r="K22" s="25"/>
    </row>
    <row r="23" spans="1:11" ht="30.75" customHeight="1" thickBot="1">
      <c r="A23" s="72"/>
      <c r="B23" s="74"/>
      <c r="C23" s="9" t="s">
        <v>4</v>
      </c>
      <c r="D23" s="30">
        <f t="shared" si="0"/>
        <v>0</v>
      </c>
      <c r="E23" s="27"/>
      <c r="F23" s="27"/>
      <c r="G23" s="27"/>
      <c r="H23" s="31"/>
      <c r="I23" s="44">
        <f>SUM(J23:K23)</f>
        <v>0</v>
      </c>
      <c r="J23" s="27"/>
      <c r="K23" s="32"/>
    </row>
    <row r="24" spans="1:11" ht="21" customHeight="1">
      <c r="A24" s="71" t="s">
        <v>30</v>
      </c>
      <c r="B24" s="73" t="s">
        <v>31</v>
      </c>
      <c r="C24" s="42" t="s">
        <v>3</v>
      </c>
      <c r="D24" s="33">
        <f>SUM(E24:H24)</f>
        <v>1182.839</v>
      </c>
      <c r="E24" s="40"/>
      <c r="F24" s="24"/>
      <c r="G24" s="40">
        <v>1182.839</v>
      </c>
      <c r="H24" s="24"/>
      <c r="I24" s="33">
        <f>SUM(J24:K24)</f>
        <v>1.704</v>
      </c>
      <c r="J24" s="41"/>
      <c r="K24" s="25">
        <v>1.704</v>
      </c>
    </row>
    <row r="25" spans="1:11" ht="30.75" customHeight="1" thickBot="1">
      <c r="A25" s="72"/>
      <c r="B25" s="74"/>
      <c r="C25" s="43" t="s">
        <v>4</v>
      </c>
      <c r="D25" s="30">
        <f>SUM(E25:H25)</f>
        <v>0</v>
      </c>
      <c r="E25" s="27"/>
      <c r="F25" s="27"/>
      <c r="G25" s="27"/>
      <c r="H25" s="31"/>
      <c r="I25" s="44">
        <f>SUM(J25:K25)</f>
        <v>0</v>
      </c>
      <c r="J25" s="27"/>
      <c r="K25" s="32"/>
    </row>
    <row r="27" ht="15">
      <c r="F27" s="37"/>
    </row>
  </sheetData>
  <sheetProtection/>
  <mergeCells count="29">
    <mergeCell ref="A1:K1"/>
    <mergeCell ref="A3:A5"/>
    <mergeCell ref="B3:B5"/>
    <mergeCell ref="C3:C5"/>
    <mergeCell ref="D3:H3"/>
    <mergeCell ref="I3:K3"/>
    <mergeCell ref="D4:D5"/>
    <mergeCell ref="E4:G4"/>
    <mergeCell ref="I4:I5"/>
    <mergeCell ref="J4:K4"/>
    <mergeCell ref="A6:A7"/>
    <mergeCell ref="B6:B7"/>
    <mergeCell ref="A8:A9"/>
    <mergeCell ref="B8:B9"/>
    <mergeCell ref="A10:A13"/>
    <mergeCell ref="B10:B11"/>
    <mergeCell ref="B12:B13"/>
    <mergeCell ref="A14:A15"/>
    <mergeCell ref="B14:B15"/>
    <mergeCell ref="A16:A17"/>
    <mergeCell ref="B16:B17"/>
    <mergeCell ref="A18:A19"/>
    <mergeCell ref="B18:B19"/>
    <mergeCell ref="A20:A21"/>
    <mergeCell ref="B20:B21"/>
    <mergeCell ref="A22:A23"/>
    <mergeCell ref="B22:B23"/>
    <mergeCell ref="A24:A25"/>
    <mergeCell ref="B24:B25"/>
  </mergeCells>
  <printOptions horizontalCentered="1"/>
  <pageMargins left="0.5118110236220472" right="0.11811023622047245" top="0.15748031496062992" bottom="0.15748031496062992" header="0.31496062992125984" footer="0.31496062992125984"/>
  <pageSetup fitToHeight="1" fitToWidth="1" horizontalDpi="600" verticalDpi="600" orientation="portrait" paperSize="9" scale="57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M27"/>
  <sheetViews>
    <sheetView zoomScale="85" zoomScaleNormal="85" zoomScalePageLayoutView="0" workbookViewId="0" topLeftCell="A1">
      <selection activeCell="A2" sqref="A2"/>
    </sheetView>
  </sheetViews>
  <sheetFormatPr defaultColWidth="8.8515625" defaultRowHeight="15"/>
  <cols>
    <col min="1" max="1" width="16.140625" style="1" customWidth="1"/>
    <col min="2" max="2" width="29.7109375" style="1" customWidth="1"/>
    <col min="3" max="3" width="23.8515625" style="1" customWidth="1"/>
    <col min="4" max="4" width="13.140625" style="1" customWidth="1"/>
    <col min="5" max="6" width="14.421875" style="1" customWidth="1"/>
    <col min="7" max="8" width="10.7109375" style="1" customWidth="1"/>
    <col min="9" max="9" width="8.8515625" style="1" customWidth="1"/>
    <col min="10" max="10" width="11.7109375" style="1" customWidth="1"/>
    <col min="11" max="11" width="14.421875" style="1" customWidth="1"/>
    <col min="12" max="16384" width="8.8515625" style="1" customWidth="1"/>
  </cols>
  <sheetData>
    <row r="1" spans="1:11" ht="44.25" customHeight="1">
      <c r="A1" s="89" t="s">
        <v>5</v>
      </c>
      <c r="B1" s="90"/>
      <c r="C1" s="90"/>
      <c r="D1" s="90"/>
      <c r="E1" s="90"/>
      <c r="F1" s="90"/>
      <c r="G1" s="90"/>
      <c r="H1" s="90"/>
      <c r="I1" s="90"/>
      <c r="J1" s="90"/>
      <c r="K1" s="91"/>
    </row>
    <row r="2" spans="1:11" ht="25.5" customHeight="1" thickBot="1">
      <c r="A2" s="28" t="s">
        <v>36</v>
      </c>
      <c r="B2" s="12"/>
      <c r="C2" s="13"/>
      <c r="D2" s="13"/>
      <c r="E2" s="14"/>
      <c r="F2" s="14"/>
      <c r="G2" s="14"/>
      <c r="H2" s="14"/>
      <c r="I2" s="14"/>
      <c r="J2" s="14"/>
      <c r="K2" s="15"/>
    </row>
    <row r="3" spans="1:11" ht="49.5" customHeight="1">
      <c r="A3" s="92" t="s">
        <v>13</v>
      </c>
      <c r="B3" s="95" t="s">
        <v>6</v>
      </c>
      <c r="C3" s="95" t="s">
        <v>8</v>
      </c>
      <c r="D3" s="98" t="s">
        <v>7</v>
      </c>
      <c r="E3" s="99"/>
      <c r="F3" s="99"/>
      <c r="G3" s="99"/>
      <c r="H3" s="100"/>
      <c r="I3" s="98" t="s">
        <v>27</v>
      </c>
      <c r="J3" s="99"/>
      <c r="K3" s="101"/>
    </row>
    <row r="4" spans="1:11" ht="18.75" customHeight="1">
      <c r="A4" s="93"/>
      <c r="B4" s="96"/>
      <c r="C4" s="96"/>
      <c r="D4" s="102" t="s">
        <v>10</v>
      </c>
      <c r="E4" s="104" t="s">
        <v>11</v>
      </c>
      <c r="F4" s="105"/>
      <c r="G4" s="106"/>
      <c r="H4" s="59"/>
      <c r="I4" s="107" t="s">
        <v>10</v>
      </c>
      <c r="J4" s="107" t="s">
        <v>11</v>
      </c>
      <c r="K4" s="109"/>
    </row>
    <row r="5" spans="1:11" ht="19.5" customHeight="1" thickBot="1">
      <c r="A5" s="94"/>
      <c r="B5" s="97"/>
      <c r="C5" s="97"/>
      <c r="D5" s="103"/>
      <c r="E5" s="3" t="s">
        <v>0</v>
      </c>
      <c r="F5" s="3" t="s">
        <v>9</v>
      </c>
      <c r="G5" s="4" t="s">
        <v>1</v>
      </c>
      <c r="H5" s="4" t="s">
        <v>2</v>
      </c>
      <c r="I5" s="108"/>
      <c r="J5" s="16" t="s">
        <v>0</v>
      </c>
      <c r="K5" s="19" t="s">
        <v>23</v>
      </c>
    </row>
    <row r="6" spans="1:11" ht="19.5" customHeight="1">
      <c r="A6" s="79" t="s">
        <v>14</v>
      </c>
      <c r="B6" s="76" t="s">
        <v>12</v>
      </c>
      <c r="C6" s="6" t="s">
        <v>3</v>
      </c>
      <c r="D6" s="29">
        <f aca="true" t="shared" si="0" ref="D6:D23">SUM(E6:H6)</f>
        <v>0</v>
      </c>
      <c r="E6" s="7"/>
      <c r="F6" s="7"/>
      <c r="G6" s="51">
        <v>0</v>
      </c>
      <c r="H6" s="8"/>
      <c r="I6" s="10">
        <f aca="true" t="shared" si="1" ref="I6:I21">SUM(J6:K6)</f>
        <v>0</v>
      </c>
      <c r="J6" s="11"/>
      <c r="K6" s="20"/>
    </row>
    <row r="7" spans="1:11" ht="33.75" customHeight="1" thickBot="1">
      <c r="A7" s="80"/>
      <c r="B7" s="77"/>
      <c r="C7" s="9" t="s">
        <v>4</v>
      </c>
      <c r="D7" s="30">
        <f t="shared" si="0"/>
        <v>0</v>
      </c>
      <c r="E7" s="45"/>
      <c r="F7" s="45"/>
      <c r="G7" s="45"/>
      <c r="H7" s="47"/>
      <c r="I7" s="33">
        <f t="shared" si="1"/>
        <v>0</v>
      </c>
      <c r="J7" s="48"/>
      <c r="K7" s="49"/>
    </row>
    <row r="8" spans="1:11" ht="18.75" customHeight="1">
      <c r="A8" s="79" t="s">
        <v>15</v>
      </c>
      <c r="B8" s="76" t="s">
        <v>20</v>
      </c>
      <c r="C8" s="6" t="s">
        <v>3</v>
      </c>
      <c r="D8" s="29">
        <f t="shared" si="0"/>
        <v>7736.15</v>
      </c>
      <c r="E8" s="52">
        <v>6314.758</v>
      </c>
      <c r="F8" s="21"/>
      <c r="G8" s="21">
        <f>25.306+1299.335+76.881+12.294+7.576</f>
        <v>1421.3920000000003</v>
      </c>
      <c r="H8" s="21"/>
      <c r="I8" s="29">
        <f t="shared" si="1"/>
        <v>11.375</v>
      </c>
      <c r="J8" s="21">
        <v>11.335</v>
      </c>
      <c r="K8" s="22">
        <v>0.04</v>
      </c>
    </row>
    <row r="9" spans="1:11" ht="32.25" customHeight="1" thickBot="1">
      <c r="A9" s="83"/>
      <c r="B9" s="84"/>
      <c r="C9" s="17" t="s">
        <v>4</v>
      </c>
      <c r="D9" s="30">
        <f t="shared" si="0"/>
        <v>0</v>
      </c>
      <c r="E9" s="35"/>
      <c r="F9" s="35"/>
      <c r="G9" s="35"/>
      <c r="H9" s="34"/>
      <c r="I9" s="36">
        <f t="shared" si="1"/>
        <v>0</v>
      </c>
      <c r="J9" s="35"/>
      <c r="K9" s="23"/>
    </row>
    <row r="10" spans="1:11" ht="18.75" customHeight="1">
      <c r="A10" s="79" t="s">
        <v>16</v>
      </c>
      <c r="B10" s="86" t="s">
        <v>24</v>
      </c>
      <c r="C10" s="6" t="s">
        <v>3</v>
      </c>
      <c r="D10" s="29">
        <f>SUM(E10:H10)</f>
        <v>14160.456</v>
      </c>
      <c r="E10" s="21">
        <v>14024.881</v>
      </c>
      <c r="F10" s="21">
        <v>132.065</v>
      </c>
      <c r="G10" s="21">
        <v>3.51</v>
      </c>
      <c r="H10" s="21">
        <v>0</v>
      </c>
      <c r="I10" s="29">
        <f t="shared" si="1"/>
        <v>0</v>
      </c>
      <c r="J10" s="21"/>
      <c r="K10" s="22"/>
    </row>
    <row r="11" spans="1:13" ht="33.75" customHeight="1">
      <c r="A11" s="85"/>
      <c r="B11" s="87"/>
      <c r="C11" s="2" t="s">
        <v>4</v>
      </c>
      <c r="D11" s="38">
        <f t="shared" si="0"/>
        <v>0</v>
      </c>
      <c r="E11" s="26"/>
      <c r="F11" s="26"/>
      <c r="G11" s="26"/>
      <c r="H11" s="26"/>
      <c r="I11" s="38">
        <f t="shared" si="1"/>
        <v>0</v>
      </c>
      <c r="J11" s="26"/>
      <c r="K11" s="46"/>
      <c r="M11" s="18"/>
    </row>
    <row r="12" spans="1:11" ht="24" customHeight="1">
      <c r="A12" s="85"/>
      <c r="B12" s="88" t="s">
        <v>25</v>
      </c>
      <c r="C12" s="2" t="s">
        <v>3</v>
      </c>
      <c r="D12" s="33">
        <f>SUM(E12:H12)</f>
        <v>0</v>
      </c>
      <c r="E12" s="26"/>
      <c r="F12" s="26"/>
      <c r="G12" s="26"/>
      <c r="H12" s="26"/>
      <c r="I12" s="38">
        <f t="shared" si="1"/>
        <v>0</v>
      </c>
      <c r="J12" s="26"/>
      <c r="K12" s="46"/>
    </row>
    <row r="13" spans="1:11" ht="35.25" customHeight="1" thickBot="1">
      <c r="A13" s="80"/>
      <c r="B13" s="70"/>
      <c r="C13" s="9" t="s">
        <v>4</v>
      </c>
      <c r="D13" s="30">
        <f t="shared" si="0"/>
        <v>0</v>
      </c>
      <c r="E13" s="27"/>
      <c r="F13" s="27"/>
      <c r="G13" s="27"/>
      <c r="H13" s="27"/>
      <c r="I13" s="30">
        <f>SUM(J13:K13)</f>
        <v>0</v>
      </c>
      <c r="J13" s="27"/>
      <c r="K13" s="32"/>
    </row>
    <row r="14" spans="1:11" ht="20.25" customHeight="1">
      <c r="A14" s="75" t="s">
        <v>17</v>
      </c>
      <c r="B14" s="76" t="s">
        <v>21</v>
      </c>
      <c r="C14" s="6" t="s">
        <v>3</v>
      </c>
      <c r="D14" s="29">
        <f t="shared" si="0"/>
        <v>607.376</v>
      </c>
      <c r="E14" s="21"/>
      <c r="F14" s="21"/>
      <c r="G14" s="53">
        <v>607.376</v>
      </c>
      <c r="H14" s="21"/>
      <c r="I14" s="29">
        <f t="shared" si="1"/>
        <v>0</v>
      </c>
      <c r="J14" s="21"/>
      <c r="K14" s="22"/>
    </row>
    <row r="15" spans="1:11" ht="33.75" customHeight="1" thickBot="1">
      <c r="A15" s="68"/>
      <c r="B15" s="77"/>
      <c r="C15" s="9" t="s">
        <v>4</v>
      </c>
      <c r="D15" s="30">
        <f t="shared" si="0"/>
        <v>0</v>
      </c>
      <c r="E15" s="27"/>
      <c r="F15" s="27"/>
      <c r="G15" s="27"/>
      <c r="H15" s="34"/>
      <c r="I15" s="33">
        <f t="shared" si="1"/>
        <v>0</v>
      </c>
      <c r="J15" s="27"/>
      <c r="K15" s="32"/>
    </row>
    <row r="16" spans="1:11" ht="19.5" customHeight="1">
      <c r="A16" s="75" t="s">
        <v>18</v>
      </c>
      <c r="B16" s="78" t="s">
        <v>22</v>
      </c>
      <c r="C16" s="6" t="s">
        <v>3</v>
      </c>
      <c r="D16" s="29">
        <f t="shared" si="0"/>
        <v>3208.5065999999997</v>
      </c>
      <c r="E16" s="52">
        <v>1675.378</v>
      </c>
      <c r="F16" s="21"/>
      <c r="G16" s="52">
        <f>1758.175*0.872</f>
        <v>1533.1286</v>
      </c>
      <c r="H16" s="21"/>
      <c r="I16" s="29">
        <f t="shared" si="1"/>
        <v>4.45</v>
      </c>
      <c r="J16" s="21">
        <v>2.326</v>
      </c>
      <c r="K16" s="54">
        <f>ROUND(2.436*0.872,3)</f>
        <v>2.124</v>
      </c>
    </row>
    <row r="17" spans="1:11" ht="33.75" customHeight="1" thickBot="1">
      <c r="A17" s="67"/>
      <c r="B17" s="69"/>
      <c r="C17" s="17" t="s">
        <v>4</v>
      </c>
      <c r="D17" s="39">
        <f t="shared" si="0"/>
        <v>0</v>
      </c>
      <c r="E17" s="35"/>
      <c r="F17" s="35"/>
      <c r="G17" s="35"/>
      <c r="H17" s="34"/>
      <c r="I17" s="36">
        <f t="shared" si="1"/>
        <v>0</v>
      </c>
      <c r="J17" s="35"/>
      <c r="K17" s="23"/>
    </row>
    <row r="18" spans="1:11" ht="20.25" customHeight="1">
      <c r="A18" s="79" t="s">
        <v>18</v>
      </c>
      <c r="B18" s="81" t="s">
        <v>26</v>
      </c>
      <c r="C18" s="6" t="s">
        <v>3</v>
      </c>
      <c r="D18" s="29">
        <f t="shared" si="0"/>
        <v>225.0464</v>
      </c>
      <c r="E18" s="21"/>
      <c r="F18" s="21"/>
      <c r="G18" s="52">
        <f>1758.175*0.128</f>
        <v>225.0464</v>
      </c>
      <c r="H18" s="21"/>
      <c r="I18" s="29">
        <f t="shared" si="1"/>
        <v>0.312</v>
      </c>
      <c r="J18" s="21"/>
      <c r="K18" s="22">
        <f>ROUND(2.436*0.128,3)</f>
        <v>0.312</v>
      </c>
    </row>
    <row r="19" spans="1:11" ht="32.25" customHeight="1" thickBot="1">
      <c r="A19" s="80"/>
      <c r="B19" s="82"/>
      <c r="C19" s="9" t="s">
        <v>4</v>
      </c>
      <c r="D19" s="30">
        <f t="shared" si="0"/>
        <v>0</v>
      </c>
      <c r="E19" s="27"/>
      <c r="F19" s="27"/>
      <c r="G19" s="27"/>
      <c r="H19" s="27"/>
      <c r="I19" s="30">
        <f t="shared" si="1"/>
        <v>0</v>
      </c>
      <c r="J19" s="27"/>
      <c r="K19" s="32"/>
    </row>
    <row r="20" spans="1:11" ht="21" customHeight="1">
      <c r="A20" s="67" t="s">
        <v>19</v>
      </c>
      <c r="B20" s="69" t="s">
        <v>22</v>
      </c>
      <c r="C20" s="5" t="s">
        <v>3</v>
      </c>
      <c r="D20" s="33">
        <f t="shared" si="0"/>
        <v>1237.8506</v>
      </c>
      <c r="E20" s="40">
        <v>1016.9556</v>
      </c>
      <c r="F20" s="24"/>
      <c r="G20" s="41">
        <v>220.89499999999998</v>
      </c>
      <c r="H20" s="24"/>
      <c r="I20" s="33">
        <f t="shared" si="1"/>
        <v>1.698</v>
      </c>
      <c r="J20" s="41">
        <v>1.402</v>
      </c>
      <c r="K20" s="25">
        <v>0.296</v>
      </c>
    </row>
    <row r="21" spans="1:11" ht="30" customHeight="1" thickBot="1">
      <c r="A21" s="68"/>
      <c r="B21" s="70"/>
      <c r="C21" s="9" t="s">
        <v>4</v>
      </c>
      <c r="D21" s="30">
        <f t="shared" si="0"/>
        <v>0</v>
      </c>
      <c r="E21" s="27"/>
      <c r="F21" s="27"/>
      <c r="G21" s="27"/>
      <c r="H21" s="31"/>
      <c r="I21" s="44">
        <f t="shared" si="1"/>
        <v>0</v>
      </c>
      <c r="J21" s="27"/>
      <c r="K21" s="32"/>
    </row>
    <row r="22" spans="1:11" ht="21" customHeight="1">
      <c r="A22" s="71" t="s">
        <v>28</v>
      </c>
      <c r="B22" s="73" t="s">
        <v>29</v>
      </c>
      <c r="C22" s="5" t="s">
        <v>3</v>
      </c>
      <c r="D22" s="33">
        <f t="shared" si="0"/>
        <v>10329.369</v>
      </c>
      <c r="E22" s="40">
        <v>8775.733</v>
      </c>
      <c r="F22" s="24"/>
      <c r="G22" s="55">
        <v>1553.636</v>
      </c>
      <c r="H22" s="24"/>
      <c r="I22" s="33">
        <f>SUM(J22:K22)</f>
        <v>0</v>
      </c>
      <c r="J22" s="41"/>
      <c r="K22" s="25"/>
    </row>
    <row r="23" spans="1:11" ht="30.75" customHeight="1" thickBot="1">
      <c r="A23" s="72"/>
      <c r="B23" s="74"/>
      <c r="C23" s="9" t="s">
        <v>4</v>
      </c>
      <c r="D23" s="30">
        <f t="shared" si="0"/>
        <v>0</v>
      </c>
      <c r="E23" s="27"/>
      <c r="F23" s="27"/>
      <c r="G23" s="27"/>
      <c r="H23" s="31"/>
      <c r="I23" s="44">
        <f>SUM(J23:K23)</f>
        <v>0</v>
      </c>
      <c r="J23" s="27"/>
      <c r="K23" s="32"/>
    </row>
    <row r="24" spans="1:11" ht="21" customHeight="1">
      <c r="A24" s="71" t="s">
        <v>30</v>
      </c>
      <c r="B24" s="73" t="s">
        <v>31</v>
      </c>
      <c r="C24" s="42" t="s">
        <v>3</v>
      </c>
      <c r="D24" s="33">
        <f>SUM(E24:H24)</f>
        <v>1226.787</v>
      </c>
      <c r="E24" s="40"/>
      <c r="F24" s="24"/>
      <c r="G24" s="40">
        <v>1226.787</v>
      </c>
      <c r="H24" s="24"/>
      <c r="I24" s="33">
        <f>SUM(J24:K24)</f>
        <v>1.749</v>
      </c>
      <c r="J24" s="41"/>
      <c r="K24" s="25">
        <v>1.749</v>
      </c>
    </row>
    <row r="25" spans="1:11" ht="30.75" customHeight="1" thickBot="1">
      <c r="A25" s="72"/>
      <c r="B25" s="74"/>
      <c r="C25" s="43" t="s">
        <v>4</v>
      </c>
      <c r="D25" s="30">
        <f>SUM(E25:H25)</f>
        <v>0</v>
      </c>
      <c r="E25" s="27"/>
      <c r="F25" s="27"/>
      <c r="G25" s="27"/>
      <c r="H25" s="31"/>
      <c r="I25" s="44">
        <f>SUM(J25:K25)</f>
        <v>0</v>
      </c>
      <c r="J25" s="27"/>
      <c r="K25" s="32"/>
    </row>
    <row r="27" ht="15">
      <c r="F27" s="37"/>
    </row>
  </sheetData>
  <sheetProtection/>
  <mergeCells count="29">
    <mergeCell ref="A1:K1"/>
    <mergeCell ref="A3:A5"/>
    <mergeCell ref="B3:B5"/>
    <mergeCell ref="C3:C5"/>
    <mergeCell ref="D3:H3"/>
    <mergeCell ref="I3:K3"/>
    <mergeCell ref="D4:D5"/>
    <mergeCell ref="E4:G4"/>
    <mergeCell ref="I4:I5"/>
    <mergeCell ref="J4:K4"/>
    <mergeCell ref="A6:A7"/>
    <mergeCell ref="B6:B7"/>
    <mergeCell ref="A8:A9"/>
    <mergeCell ref="B8:B9"/>
    <mergeCell ref="A10:A13"/>
    <mergeCell ref="B10:B11"/>
    <mergeCell ref="B12:B13"/>
    <mergeCell ref="A14:A15"/>
    <mergeCell ref="B14:B15"/>
    <mergeCell ref="A16:A17"/>
    <mergeCell ref="B16:B17"/>
    <mergeCell ref="A18:A19"/>
    <mergeCell ref="B18:B19"/>
    <mergeCell ref="A20:A21"/>
    <mergeCell ref="B20:B21"/>
    <mergeCell ref="A22:A23"/>
    <mergeCell ref="B22:B23"/>
    <mergeCell ref="A24:A25"/>
    <mergeCell ref="B24:B25"/>
  </mergeCells>
  <printOptions horizontalCentered="1"/>
  <pageMargins left="0.5118110236220472" right="0.11811023622047245" top="0.15748031496062992" bottom="0.15748031496062992" header="0.31496062992125984" footer="0.31496062992125984"/>
  <pageSetup fitToHeight="1" fitToWidth="1" horizontalDpi="600" verticalDpi="600" orientation="portrait" paperSize="9" scale="57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M27"/>
  <sheetViews>
    <sheetView zoomScale="85" zoomScaleNormal="85" zoomScalePageLayoutView="0" workbookViewId="0" topLeftCell="A1">
      <selection activeCell="K25" sqref="D6:K25"/>
    </sheetView>
  </sheetViews>
  <sheetFormatPr defaultColWidth="8.8515625" defaultRowHeight="15"/>
  <cols>
    <col min="1" max="1" width="16.140625" style="1" customWidth="1"/>
    <col min="2" max="2" width="29.7109375" style="1" customWidth="1"/>
    <col min="3" max="3" width="23.8515625" style="1" customWidth="1"/>
    <col min="4" max="4" width="13.140625" style="1" customWidth="1"/>
    <col min="5" max="6" width="14.421875" style="1" customWidth="1"/>
    <col min="7" max="8" width="10.7109375" style="1" customWidth="1"/>
    <col min="9" max="9" width="8.8515625" style="1" customWidth="1"/>
    <col min="10" max="10" width="11.7109375" style="1" customWidth="1"/>
    <col min="11" max="11" width="14.421875" style="1" customWidth="1"/>
    <col min="12" max="16384" width="8.8515625" style="1" customWidth="1"/>
  </cols>
  <sheetData>
    <row r="1" spans="1:11" ht="44.25" customHeight="1">
      <c r="A1" s="89" t="s">
        <v>5</v>
      </c>
      <c r="B1" s="90"/>
      <c r="C1" s="90"/>
      <c r="D1" s="90"/>
      <c r="E1" s="90"/>
      <c r="F1" s="90"/>
      <c r="G1" s="90"/>
      <c r="H1" s="90"/>
      <c r="I1" s="90"/>
      <c r="J1" s="90"/>
      <c r="K1" s="91"/>
    </row>
    <row r="2" spans="1:11" ht="25.5" customHeight="1" thickBot="1">
      <c r="A2" s="28" t="s">
        <v>37</v>
      </c>
      <c r="B2" s="12"/>
      <c r="C2" s="13"/>
      <c r="D2" s="13"/>
      <c r="E2" s="14"/>
      <c r="F2" s="14"/>
      <c r="G2" s="14"/>
      <c r="H2" s="14"/>
      <c r="I2" s="14"/>
      <c r="J2" s="14"/>
      <c r="K2" s="15"/>
    </row>
    <row r="3" spans="1:11" ht="49.5" customHeight="1">
      <c r="A3" s="92" t="s">
        <v>13</v>
      </c>
      <c r="B3" s="95" t="s">
        <v>6</v>
      </c>
      <c r="C3" s="95" t="s">
        <v>8</v>
      </c>
      <c r="D3" s="98" t="s">
        <v>7</v>
      </c>
      <c r="E3" s="99"/>
      <c r="F3" s="99"/>
      <c r="G3" s="99"/>
      <c r="H3" s="100"/>
      <c r="I3" s="98" t="s">
        <v>27</v>
      </c>
      <c r="J3" s="99"/>
      <c r="K3" s="101"/>
    </row>
    <row r="4" spans="1:11" ht="18.75" customHeight="1">
      <c r="A4" s="93"/>
      <c r="B4" s="96"/>
      <c r="C4" s="96"/>
      <c r="D4" s="102" t="s">
        <v>10</v>
      </c>
      <c r="E4" s="104" t="s">
        <v>11</v>
      </c>
      <c r="F4" s="105"/>
      <c r="G4" s="106"/>
      <c r="H4" s="60"/>
      <c r="I4" s="107" t="s">
        <v>10</v>
      </c>
      <c r="J4" s="107" t="s">
        <v>11</v>
      </c>
      <c r="K4" s="109"/>
    </row>
    <row r="5" spans="1:11" ht="19.5" customHeight="1" thickBot="1">
      <c r="A5" s="94"/>
      <c r="B5" s="97"/>
      <c r="C5" s="97"/>
      <c r="D5" s="103"/>
      <c r="E5" s="3" t="s">
        <v>0</v>
      </c>
      <c r="F5" s="3" t="s">
        <v>9</v>
      </c>
      <c r="G5" s="4" t="s">
        <v>1</v>
      </c>
      <c r="H5" s="4" t="s">
        <v>2</v>
      </c>
      <c r="I5" s="108"/>
      <c r="J5" s="16" t="s">
        <v>0</v>
      </c>
      <c r="K5" s="19" t="s">
        <v>23</v>
      </c>
    </row>
    <row r="6" spans="1:11" ht="19.5" customHeight="1">
      <c r="A6" s="79" t="s">
        <v>14</v>
      </c>
      <c r="B6" s="76" t="s">
        <v>12</v>
      </c>
      <c r="C6" s="6" t="s">
        <v>3</v>
      </c>
      <c r="D6" s="29">
        <f aca="true" t="shared" si="0" ref="D6:D23">SUM(E6:H6)</f>
        <v>0</v>
      </c>
      <c r="E6" s="52"/>
      <c r="F6" s="52"/>
      <c r="G6" s="51">
        <v>0</v>
      </c>
      <c r="H6" s="51"/>
      <c r="I6" s="29">
        <f aca="true" t="shared" si="1" ref="I6:I21">SUM(J6:K6)</f>
        <v>0</v>
      </c>
      <c r="J6" s="62"/>
      <c r="K6" s="63"/>
    </row>
    <row r="7" spans="1:11" ht="33.75" customHeight="1" thickBot="1">
      <c r="A7" s="80"/>
      <c r="B7" s="77"/>
      <c r="C7" s="9" t="s">
        <v>4</v>
      </c>
      <c r="D7" s="30">
        <f t="shared" si="0"/>
        <v>0</v>
      </c>
      <c r="E7" s="45"/>
      <c r="F7" s="45"/>
      <c r="G7" s="45"/>
      <c r="H7" s="47"/>
      <c r="I7" s="33">
        <f t="shared" si="1"/>
        <v>0</v>
      </c>
      <c r="J7" s="48"/>
      <c r="K7" s="49"/>
    </row>
    <row r="8" spans="1:11" ht="18.75" customHeight="1">
      <c r="A8" s="79" t="s">
        <v>15</v>
      </c>
      <c r="B8" s="76" t="s">
        <v>20</v>
      </c>
      <c r="C8" s="6" t="s">
        <v>3</v>
      </c>
      <c r="D8" s="29">
        <f t="shared" si="0"/>
        <v>5656.633</v>
      </c>
      <c r="E8" s="52">
        <v>4445.345</v>
      </c>
      <c r="F8" s="21"/>
      <c r="G8" s="21">
        <f>35.04+1086.654+76.443+8.227+4.924</f>
        <v>1211.288</v>
      </c>
      <c r="H8" s="21"/>
      <c r="I8" s="29">
        <f t="shared" si="1"/>
        <v>6.79</v>
      </c>
      <c r="J8" s="21">
        <v>6.718</v>
      </c>
      <c r="K8" s="22">
        <v>0.072</v>
      </c>
    </row>
    <row r="9" spans="1:11" ht="32.25" customHeight="1" thickBot="1">
      <c r="A9" s="83"/>
      <c r="B9" s="84"/>
      <c r="C9" s="17" t="s">
        <v>4</v>
      </c>
      <c r="D9" s="30">
        <f t="shared" si="0"/>
        <v>0</v>
      </c>
      <c r="E9" s="35"/>
      <c r="F9" s="35"/>
      <c r="G9" s="35"/>
      <c r="H9" s="34"/>
      <c r="I9" s="36">
        <f t="shared" si="1"/>
        <v>0</v>
      </c>
      <c r="J9" s="35"/>
      <c r="K9" s="23"/>
    </row>
    <row r="10" spans="1:11" ht="18.75" customHeight="1">
      <c r="A10" s="79" t="s">
        <v>16</v>
      </c>
      <c r="B10" s="86" t="s">
        <v>24</v>
      </c>
      <c r="C10" s="6" t="s">
        <v>3</v>
      </c>
      <c r="D10" s="29">
        <f>SUM(E10:H10)</f>
        <v>9238.189999999999</v>
      </c>
      <c r="E10" s="21">
        <v>9063.81</v>
      </c>
      <c r="F10" s="21">
        <v>167.75</v>
      </c>
      <c r="G10" s="21">
        <v>6.63</v>
      </c>
      <c r="H10" s="21">
        <v>0</v>
      </c>
      <c r="I10" s="29">
        <f t="shared" si="1"/>
        <v>0</v>
      </c>
      <c r="J10" s="21"/>
      <c r="K10" s="22"/>
    </row>
    <row r="11" spans="1:13" ht="33.75" customHeight="1">
      <c r="A11" s="85"/>
      <c r="B11" s="87"/>
      <c r="C11" s="2" t="s">
        <v>4</v>
      </c>
      <c r="D11" s="38">
        <f t="shared" si="0"/>
        <v>0</v>
      </c>
      <c r="E11" s="26"/>
      <c r="F11" s="26"/>
      <c r="G11" s="26"/>
      <c r="H11" s="26"/>
      <c r="I11" s="38">
        <f t="shared" si="1"/>
        <v>0</v>
      </c>
      <c r="J11" s="26"/>
      <c r="K11" s="46"/>
      <c r="M11" s="18"/>
    </row>
    <row r="12" spans="1:11" ht="24" customHeight="1">
      <c r="A12" s="85"/>
      <c r="B12" s="88" t="s">
        <v>25</v>
      </c>
      <c r="C12" s="2" t="s">
        <v>3</v>
      </c>
      <c r="D12" s="33">
        <f>SUM(E12:H12)</f>
        <v>0</v>
      </c>
      <c r="E12" s="26"/>
      <c r="F12" s="26"/>
      <c r="G12" s="26"/>
      <c r="H12" s="26"/>
      <c r="I12" s="38">
        <f t="shared" si="1"/>
        <v>0</v>
      </c>
      <c r="J12" s="26"/>
      <c r="K12" s="46"/>
    </row>
    <row r="13" spans="1:11" ht="35.25" customHeight="1" thickBot="1">
      <c r="A13" s="80"/>
      <c r="B13" s="70"/>
      <c r="C13" s="9" t="s">
        <v>4</v>
      </c>
      <c r="D13" s="30">
        <f t="shared" si="0"/>
        <v>0</v>
      </c>
      <c r="E13" s="27"/>
      <c r="F13" s="27"/>
      <c r="G13" s="27"/>
      <c r="H13" s="27"/>
      <c r="I13" s="30">
        <f>SUM(J13:K13)</f>
        <v>0</v>
      </c>
      <c r="J13" s="27"/>
      <c r="K13" s="32"/>
    </row>
    <row r="14" spans="1:11" ht="20.25" customHeight="1">
      <c r="A14" s="75" t="s">
        <v>17</v>
      </c>
      <c r="B14" s="76" t="s">
        <v>21</v>
      </c>
      <c r="C14" s="6" t="s">
        <v>3</v>
      </c>
      <c r="D14" s="29">
        <f t="shared" si="0"/>
        <v>610.2350000000001</v>
      </c>
      <c r="E14" s="21"/>
      <c r="F14" s="21"/>
      <c r="G14" s="53">
        <v>610.2350000000001</v>
      </c>
      <c r="H14" s="21"/>
      <c r="I14" s="29">
        <f t="shared" si="1"/>
        <v>0</v>
      </c>
      <c r="J14" s="21"/>
      <c r="K14" s="22"/>
    </row>
    <row r="15" spans="1:11" ht="33.75" customHeight="1" thickBot="1">
      <c r="A15" s="68"/>
      <c r="B15" s="77"/>
      <c r="C15" s="9" t="s">
        <v>4</v>
      </c>
      <c r="D15" s="30">
        <f t="shared" si="0"/>
        <v>0</v>
      </c>
      <c r="E15" s="27"/>
      <c r="F15" s="27"/>
      <c r="G15" s="27"/>
      <c r="H15" s="34"/>
      <c r="I15" s="33">
        <f t="shared" si="1"/>
        <v>0</v>
      </c>
      <c r="J15" s="27"/>
      <c r="K15" s="32"/>
    </row>
    <row r="16" spans="1:11" ht="19.5" customHeight="1">
      <c r="A16" s="75" t="s">
        <v>18</v>
      </c>
      <c r="B16" s="78" t="s">
        <v>22</v>
      </c>
      <c r="C16" s="6" t="s">
        <v>3</v>
      </c>
      <c r="D16" s="29">
        <f t="shared" si="0"/>
        <v>3304.19064</v>
      </c>
      <c r="E16" s="52">
        <v>1724.022</v>
      </c>
      <c r="F16" s="21"/>
      <c r="G16" s="52">
        <f>1812.12*0.872</f>
        <v>1580.1686399999999</v>
      </c>
      <c r="H16" s="21"/>
      <c r="I16" s="29">
        <f t="shared" si="1"/>
        <v>4.7059999999999995</v>
      </c>
      <c r="J16" s="21">
        <v>2.491</v>
      </c>
      <c r="K16" s="54">
        <f>ROUND(2.54*0.872,3)</f>
        <v>2.215</v>
      </c>
    </row>
    <row r="17" spans="1:11" ht="33.75" customHeight="1" thickBot="1">
      <c r="A17" s="67"/>
      <c r="B17" s="69"/>
      <c r="C17" s="17" t="s">
        <v>4</v>
      </c>
      <c r="D17" s="39">
        <f t="shared" si="0"/>
        <v>0</v>
      </c>
      <c r="E17" s="35"/>
      <c r="F17" s="35"/>
      <c r="G17" s="35"/>
      <c r="H17" s="34"/>
      <c r="I17" s="36">
        <f t="shared" si="1"/>
        <v>0</v>
      </c>
      <c r="J17" s="35"/>
      <c r="K17" s="23"/>
    </row>
    <row r="18" spans="1:11" ht="20.25" customHeight="1">
      <c r="A18" s="79" t="s">
        <v>18</v>
      </c>
      <c r="B18" s="81" t="s">
        <v>26</v>
      </c>
      <c r="C18" s="6" t="s">
        <v>3</v>
      </c>
      <c r="D18" s="29">
        <f t="shared" si="0"/>
        <v>231.95136</v>
      </c>
      <c r="E18" s="21"/>
      <c r="F18" s="21"/>
      <c r="G18" s="52">
        <f>1812.12*0.128</f>
        <v>231.95136</v>
      </c>
      <c r="H18" s="21"/>
      <c r="I18" s="29">
        <f t="shared" si="1"/>
        <v>0.325</v>
      </c>
      <c r="J18" s="21"/>
      <c r="K18" s="22">
        <f>ROUND(2.54*0.128,3)</f>
        <v>0.325</v>
      </c>
    </row>
    <row r="19" spans="1:11" ht="32.25" customHeight="1" thickBot="1">
      <c r="A19" s="80"/>
      <c r="B19" s="82"/>
      <c r="C19" s="9" t="s">
        <v>4</v>
      </c>
      <c r="D19" s="30">
        <f t="shared" si="0"/>
        <v>0</v>
      </c>
      <c r="E19" s="27"/>
      <c r="F19" s="27"/>
      <c r="G19" s="27"/>
      <c r="H19" s="27"/>
      <c r="I19" s="30">
        <f t="shared" si="1"/>
        <v>0</v>
      </c>
      <c r="J19" s="27"/>
      <c r="K19" s="32"/>
    </row>
    <row r="20" spans="1:11" ht="21" customHeight="1">
      <c r="A20" s="67" t="s">
        <v>19</v>
      </c>
      <c r="B20" s="69" t="s">
        <v>22</v>
      </c>
      <c r="C20" s="5" t="s">
        <v>3</v>
      </c>
      <c r="D20" s="33">
        <f t="shared" si="0"/>
        <v>1245.807</v>
      </c>
      <c r="E20" s="40">
        <v>1007.093</v>
      </c>
      <c r="F20" s="24"/>
      <c r="G20" s="41">
        <v>238.714</v>
      </c>
      <c r="H20" s="24"/>
      <c r="I20" s="33">
        <f t="shared" si="1"/>
        <v>1.83</v>
      </c>
      <c r="J20" s="41">
        <v>1.466</v>
      </c>
      <c r="K20" s="25">
        <v>0.364</v>
      </c>
    </row>
    <row r="21" spans="1:11" ht="30" customHeight="1" thickBot="1">
      <c r="A21" s="68"/>
      <c r="B21" s="70"/>
      <c r="C21" s="9" t="s">
        <v>4</v>
      </c>
      <c r="D21" s="30">
        <f t="shared" si="0"/>
        <v>0</v>
      </c>
      <c r="E21" s="27"/>
      <c r="F21" s="27"/>
      <c r="G21" s="27"/>
      <c r="H21" s="31"/>
      <c r="I21" s="44">
        <f t="shared" si="1"/>
        <v>0</v>
      </c>
      <c r="J21" s="27"/>
      <c r="K21" s="32"/>
    </row>
    <row r="22" spans="1:11" ht="21" customHeight="1">
      <c r="A22" s="71" t="s">
        <v>28</v>
      </c>
      <c r="B22" s="73" t="s">
        <v>29</v>
      </c>
      <c r="C22" s="5" t="s">
        <v>3</v>
      </c>
      <c r="D22" s="33">
        <f t="shared" si="0"/>
        <v>11023.427</v>
      </c>
      <c r="E22" s="40">
        <v>9353.666</v>
      </c>
      <c r="F22" s="24"/>
      <c r="G22" s="55">
        <v>1669.761</v>
      </c>
      <c r="H22" s="24"/>
      <c r="I22" s="33">
        <f>SUM(J22:K22)</f>
        <v>0</v>
      </c>
      <c r="J22" s="41"/>
      <c r="K22" s="25"/>
    </row>
    <row r="23" spans="1:11" ht="30.75" customHeight="1" thickBot="1">
      <c r="A23" s="72"/>
      <c r="B23" s="74"/>
      <c r="C23" s="9" t="s">
        <v>4</v>
      </c>
      <c r="D23" s="30">
        <f t="shared" si="0"/>
        <v>0</v>
      </c>
      <c r="E23" s="27"/>
      <c r="F23" s="27"/>
      <c r="G23" s="27"/>
      <c r="H23" s="31"/>
      <c r="I23" s="44">
        <f>SUM(J23:K23)</f>
        <v>0</v>
      </c>
      <c r="J23" s="27"/>
      <c r="K23" s="32"/>
    </row>
    <row r="24" spans="1:11" ht="21" customHeight="1">
      <c r="A24" s="71" t="s">
        <v>30</v>
      </c>
      <c r="B24" s="73" t="s">
        <v>31</v>
      </c>
      <c r="C24" s="42" t="s">
        <v>3</v>
      </c>
      <c r="D24" s="33">
        <f>SUM(E24:H24)</f>
        <v>1219.374</v>
      </c>
      <c r="E24" s="40"/>
      <c r="F24" s="24"/>
      <c r="G24" s="40">
        <v>1219.374</v>
      </c>
      <c r="H24" s="24"/>
      <c r="I24" s="33">
        <f>SUM(J24:K24)</f>
        <v>1.761</v>
      </c>
      <c r="J24" s="41"/>
      <c r="K24" s="25">
        <v>1.761</v>
      </c>
    </row>
    <row r="25" spans="1:11" ht="30.75" customHeight="1" thickBot="1">
      <c r="A25" s="72"/>
      <c r="B25" s="74"/>
      <c r="C25" s="43" t="s">
        <v>4</v>
      </c>
      <c r="D25" s="30">
        <f>SUM(E25:H25)</f>
        <v>0</v>
      </c>
      <c r="E25" s="27"/>
      <c r="F25" s="27"/>
      <c r="G25" s="27"/>
      <c r="H25" s="31"/>
      <c r="I25" s="44">
        <f>SUM(J25:K25)</f>
        <v>0</v>
      </c>
      <c r="J25" s="27"/>
      <c r="K25" s="32"/>
    </row>
    <row r="27" ht="15">
      <c r="F27" s="37"/>
    </row>
  </sheetData>
  <sheetProtection/>
  <mergeCells count="29">
    <mergeCell ref="A20:A21"/>
    <mergeCell ref="B20:B21"/>
    <mergeCell ref="A22:A23"/>
    <mergeCell ref="B22:B23"/>
    <mergeCell ref="A24:A25"/>
    <mergeCell ref="B24:B25"/>
    <mergeCell ref="A14:A15"/>
    <mergeCell ref="B14:B15"/>
    <mergeCell ref="A16:A17"/>
    <mergeCell ref="B16:B17"/>
    <mergeCell ref="A18:A19"/>
    <mergeCell ref="B18:B19"/>
    <mergeCell ref="A6:A7"/>
    <mergeCell ref="B6:B7"/>
    <mergeCell ref="A8:A9"/>
    <mergeCell ref="B8:B9"/>
    <mergeCell ref="A10:A13"/>
    <mergeCell ref="B10:B11"/>
    <mergeCell ref="B12:B13"/>
    <mergeCell ref="A1:K1"/>
    <mergeCell ref="A3:A5"/>
    <mergeCell ref="B3:B5"/>
    <mergeCell ref="C3:C5"/>
    <mergeCell ref="D3:H3"/>
    <mergeCell ref="I3:K3"/>
    <mergeCell ref="D4:D5"/>
    <mergeCell ref="E4:G4"/>
    <mergeCell ref="I4:I5"/>
    <mergeCell ref="J4:K4"/>
  </mergeCells>
  <printOptions horizontalCentered="1"/>
  <pageMargins left="0.5118110236220472" right="0.11811023622047245" top="0.15748031496062992" bottom="0.15748031496062992" header="0.31496062992125984" footer="0.31496062992125984"/>
  <pageSetup fitToHeight="1" fitToWidth="1" horizontalDpi="600" verticalDpi="600" orientation="portrait" paperSize="9" scale="57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M27"/>
  <sheetViews>
    <sheetView zoomScale="85" zoomScaleNormal="85" zoomScalePageLayoutView="0" workbookViewId="0" topLeftCell="A1">
      <selection activeCell="H15" sqref="H15"/>
    </sheetView>
  </sheetViews>
  <sheetFormatPr defaultColWidth="8.8515625" defaultRowHeight="15"/>
  <cols>
    <col min="1" max="1" width="19.7109375" style="1" customWidth="1"/>
    <col min="2" max="2" width="29.7109375" style="1" customWidth="1"/>
    <col min="3" max="3" width="23.8515625" style="1" customWidth="1"/>
    <col min="4" max="4" width="13.140625" style="1" customWidth="1"/>
    <col min="5" max="6" width="14.421875" style="1" customWidth="1"/>
    <col min="7" max="8" width="10.7109375" style="1" customWidth="1"/>
    <col min="9" max="9" width="8.8515625" style="1" customWidth="1"/>
    <col min="10" max="10" width="11.7109375" style="1" customWidth="1"/>
    <col min="11" max="11" width="14.421875" style="1" customWidth="1"/>
    <col min="12" max="16384" width="8.8515625" style="1" customWidth="1"/>
  </cols>
  <sheetData>
    <row r="1" spans="1:11" ht="44.25" customHeight="1">
      <c r="A1" s="89" t="s">
        <v>5</v>
      </c>
      <c r="B1" s="90"/>
      <c r="C1" s="90"/>
      <c r="D1" s="90"/>
      <c r="E1" s="90"/>
      <c r="F1" s="90"/>
      <c r="G1" s="90"/>
      <c r="H1" s="90"/>
      <c r="I1" s="90"/>
      <c r="J1" s="90"/>
      <c r="K1" s="91"/>
    </row>
    <row r="2" spans="1:11" ht="25.5" customHeight="1" thickBot="1">
      <c r="A2" s="28" t="s">
        <v>38</v>
      </c>
      <c r="B2" s="12"/>
      <c r="C2" s="13"/>
      <c r="D2" s="13"/>
      <c r="E2" s="14"/>
      <c r="F2" s="14"/>
      <c r="G2" s="14"/>
      <c r="H2" s="14"/>
      <c r="I2" s="14"/>
      <c r="J2" s="14"/>
      <c r="K2" s="15"/>
    </row>
    <row r="3" spans="1:11" ht="49.5" customHeight="1">
      <c r="A3" s="92" t="s">
        <v>13</v>
      </c>
      <c r="B3" s="95" t="s">
        <v>6</v>
      </c>
      <c r="C3" s="95" t="s">
        <v>8</v>
      </c>
      <c r="D3" s="98" t="s">
        <v>7</v>
      </c>
      <c r="E3" s="99"/>
      <c r="F3" s="99"/>
      <c r="G3" s="99"/>
      <c r="H3" s="100"/>
      <c r="I3" s="98" t="s">
        <v>27</v>
      </c>
      <c r="J3" s="99"/>
      <c r="K3" s="101"/>
    </row>
    <row r="4" spans="1:11" ht="18.75" customHeight="1">
      <c r="A4" s="93"/>
      <c r="B4" s="96"/>
      <c r="C4" s="96"/>
      <c r="D4" s="102" t="s">
        <v>10</v>
      </c>
      <c r="E4" s="104" t="s">
        <v>11</v>
      </c>
      <c r="F4" s="105"/>
      <c r="G4" s="106"/>
      <c r="H4" s="61"/>
      <c r="I4" s="107" t="s">
        <v>10</v>
      </c>
      <c r="J4" s="107" t="s">
        <v>11</v>
      </c>
      <c r="K4" s="109"/>
    </row>
    <row r="5" spans="1:11" ht="19.5" customHeight="1" thickBot="1">
      <c r="A5" s="94"/>
      <c r="B5" s="97"/>
      <c r="C5" s="97"/>
      <c r="D5" s="103"/>
      <c r="E5" s="3" t="s">
        <v>0</v>
      </c>
      <c r="F5" s="3" t="s">
        <v>9</v>
      </c>
      <c r="G5" s="4" t="s">
        <v>1</v>
      </c>
      <c r="H5" s="4" t="s">
        <v>2</v>
      </c>
      <c r="I5" s="108"/>
      <c r="J5" s="16" t="s">
        <v>0</v>
      </c>
      <c r="K5" s="19" t="s">
        <v>23</v>
      </c>
    </row>
    <row r="6" spans="1:11" ht="19.5" customHeight="1">
      <c r="A6" s="79" t="s">
        <v>14</v>
      </c>
      <c r="B6" s="76" t="s">
        <v>12</v>
      </c>
      <c r="C6" s="6" t="s">
        <v>3</v>
      </c>
      <c r="D6" s="29">
        <f aca="true" t="shared" si="0" ref="D6:D23">SUM(E6:H6)</f>
        <v>0</v>
      </c>
      <c r="E6" s="52"/>
      <c r="F6" s="52"/>
      <c r="G6" s="51">
        <v>0</v>
      </c>
      <c r="H6" s="51"/>
      <c r="I6" s="29">
        <f aca="true" t="shared" si="1" ref="I6:I21">SUM(J6:K6)</f>
        <v>0</v>
      </c>
      <c r="J6" s="62"/>
      <c r="K6" s="63"/>
    </row>
    <row r="7" spans="1:11" ht="33.75" customHeight="1" thickBot="1">
      <c r="A7" s="80"/>
      <c r="B7" s="77"/>
      <c r="C7" s="9" t="s">
        <v>4</v>
      </c>
      <c r="D7" s="30">
        <f t="shared" si="0"/>
        <v>0</v>
      </c>
      <c r="E7" s="45"/>
      <c r="F7" s="45"/>
      <c r="G7" s="45"/>
      <c r="H7" s="47"/>
      <c r="I7" s="33">
        <f t="shared" si="1"/>
        <v>0</v>
      </c>
      <c r="J7" s="48"/>
      <c r="K7" s="49"/>
    </row>
    <row r="8" spans="1:11" ht="18.75" customHeight="1">
      <c r="A8" s="79" t="s">
        <v>15</v>
      </c>
      <c r="B8" s="76" t="s">
        <v>20</v>
      </c>
      <c r="C8" s="6" t="s">
        <v>3</v>
      </c>
      <c r="D8" s="29">
        <f t="shared" si="0"/>
        <v>6768.114</v>
      </c>
      <c r="E8" s="52">
        <v>5501.213</v>
      </c>
      <c r="F8" s="21"/>
      <c r="G8" s="21">
        <f>38.861+1147.383+80.657</f>
        <v>1266.901</v>
      </c>
      <c r="H8" s="21"/>
      <c r="I8" s="29">
        <f t="shared" si="1"/>
        <v>8.148</v>
      </c>
      <c r="J8" s="21">
        <v>8.068</v>
      </c>
      <c r="K8" s="22">
        <v>0.08</v>
      </c>
    </row>
    <row r="9" spans="1:11" ht="32.25" customHeight="1" thickBot="1">
      <c r="A9" s="83"/>
      <c r="B9" s="84"/>
      <c r="C9" s="17" t="s">
        <v>4</v>
      </c>
      <c r="D9" s="30">
        <f t="shared" si="0"/>
        <v>0</v>
      </c>
      <c r="E9" s="35"/>
      <c r="F9" s="35"/>
      <c r="G9" s="35"/>
      <c r="H9" s="34"/>
      <c r="I9" s="36">
        <f t="shared" si="1"/>
        <v>0</v>
      </c>
      <c r="J9" s="35"/>
      <c r="K9" s="23"/>
    </row>
    <row r="10" spans="1:11" ht="18.75" customHeight="1">
      <c r="A10" s="79" t="s">
        <v>16</v>
      </c>
      <c r="B10" s="86" t="s">
        <v>24</v>
      </c>
      <c r="C10" s="6" t="s">
        <v>3</v>
      </c>
      <c r="D10" s="29">
        <f>SUM(E10:H10)</f>
        <v>11373.180999999999</v>
      </c>
      <c r="E10" s="21">
        <v>11171.737</v>
      </c>
      <c r="F10" s="21">
        <v>200.822</v>
      </c>
      <c r="G10" s="21">
        <v>0.622</v>
      </c>
      <c r="H10" s="21">
        <v>0</v>
      </c>
      <c r="I10" s="29">
        <f t="shared" si="1"/>
        <v>0</v>
      </c>
      <c r="J10" s="21"/>
      <c r="K10" s="22"/>
    </row>
    <row r="11" spans="1:13" ht="33.75" customHeight="1">
      <c r="A11" s="85"/>
      <c r="B11" s="87"/>
      <c r="C11" s="2" t="s">
        <v>4</v>
      </c>
      <c r="D11" s="38">
        <f t="shared" si="0"/>
        <v>0</v>
      </c>
      <c r="E11" s="26"/>
      <c r="F11" s="26"/>
      <c r="G11" s="26"/>
      <c r="H11" s="26"/>
      <c r="I11" s="38">
        <f t="shared" si="1"/>
        <v>0</v>
      </c>
      <c r="J11" s="26"/>
      <c r="K11" s="46"/>
      <c r="M11" s="18"/>
    </row>
    <row r="12" spans="1:11" ht="24" customHeight="1">
      <c r="A12" s="85"/>
      <c r="B12" s="88" t="s">
        <v>25</v>
      </c>
      <c r="C12" s="2" t="s">
        <v>3</v>
      </c>
      <c r="D12" s="33">
        <f>SUM(E12:H12)</f>
        <v>0</v>
      </c>
      <c r="E12" s="26"/>
      <c r="F12" s="26"/>
      <c r="G12" s="26"/>
      <c r="H12" s="26"/>
      <c r="I12" s="38">
        <f t="shared" si="1"/>
        <v>0</v>
      </c>
      <c r="J12" s="26"/>
      <c r="K12" s="46"/>
    </row>
    <row r="13" spans="1:11" ht="35.25" customHeight="1" thickBot="1">
      <c r="A13" s="80"/>
      <c r="B13" s="70"/>
      <c r="C13" s="9" t="s">
        <v>4</v>
      </c>
      <c r="D13" s="30">
        <f t="shared" si="0"/>
        <v>0</v>
      </c>
      <c r="E13" s="27"/>
      <c r="F13" s="27"/>
      <c r="G13" s="27"/>
      <c r="H13" s="27"/>
      <c r="I13" s="30">
        <f>SUM(J13:K13)</f>
        <v>0</v>
      </c>
      <c r="J13" s="27"/>
      <c r="K13" s="32"/>
    </row>
    <row r="14" spans="1:11" ht="20.25" customHeight="1">
      <c r="A14" s="75" t="s">
        <v>17</v>
      </c>
      <c r="B14" s="76" t="s">
        <v>21</v>
      </c>
      <c r="C14" s="6" t="s">
        <v>3</v>
      </c>
      <c r="D14" s="29">
        <f t="shared" si="0"/>
        <v>642.431</v>
      </c>
      <c r="E14" s="21"/>
      <c r="F14" s="21"/>
      <c r="G14" s="53">
        <v>642.431</v>
      </c>
      <c r="H14" s="21"/>
      <c r="I14" s="29">
        <f t="shared" si="1"/>
        <v>0</v>
      </c>
      <c r="J14" s="21"/>
      <c r="K14" s="22"/>
    </row>
    <row r="15" spans="1:11" ht="33.75" customHeight="1" thickBot="1">
      <c r="A15" s="68"/>
      <c r="B15" s="77"/>
      <c r="C15" s="9" t="s">
        <v>4</v>
      </c>
      <c r="D15" s="30">
        <f t="shared" si="0"/>
        <v>0</v>
      </c>
      <c r="E15" s="27"/>
      <c r="F15" s="27"/>
      <c r="G15" s="27"/>
      <c r="H15" s="34"/>
      <c r="I15" s="33">
        <f t="shared" si="1"/>
        <v>0</v>
      </c>
      <c r="J15" s="27"/>
      <c r="K15" s="32"/>
    </row>
    <row r="16" spans="1:11" ht="19.5" customHeight="1">
      <c r="A16" s="75" t="s">
        <v>18</v>
      </c>
      <c r="B16" s="78" t="s">
        <v>22</v>
      </c>
      <c r="C16" s="6" t="s">
        <v>3</v>
      </c>
      <c r="D16" s="29">
        <f t="shared" si="0"/>
        <v>3474.830848</v>
      </c>
      <c r="E16" s="52">
        <v>1824.563</v>
      </c>
      <c r="F16" s="21"/>
      <c r="G16" s="52">
        <f>1892.509*0.872</f>
        <v>1650.267848</v>
      </c>
      <c r="H16" s="21"/>
      <c r="I16" s="29">
        <f t="shared" si="1"/>
        <v>4.896</v>
      </c>
      <c r="J16" s="21">
        <v>2.568</v>
      </c>
      <c r="K16" s="54">
        <f>ROUND(2.67*0.872,3)</f>
        <v>2.328</v>
      </c>
    </row>
    <row r="17" spans="1:11" ht="33.75" customHeight="1" thickBot="1">
      <c r="A17" s="67"/>
      <c r="B17" s="69"/>
      <c r="C17" s="17" t="s">
        <v>4</v>
      </c>
      <c r="D17" s="39">
        <f t="shared" si="0"/>
        <v>0</v>
      </c>
      <c r="E17" s="35"/>
      <c r="F17" s="35"/>
      <c r="G17" s="35"/>
      <c r="H17" s="34"/>
      <c r="I17" s="36">
        <f t="shared" si="1"/>
        <v>0</v>
      </c>
      <c r="J17" s="35"/>
      <c r="K17" s="23"/>
    </row>
    <row r="18" spans="1:11" ht="20.25" customHeight="1">
      <c r="A18" s="79" t="s">
        <v>18</v>
      </c>
      <c r="B18" s="81" t="s">
        <v>26</v>
      </c>
      <c r="C18" s="6" t="s">
        <v>3</v>
      </c>
      <c r="D18" s="29">
        <f t="shared" si="0"/>
        <v>242.241152</v>
      </c>
      <c r="E18" s="21"/>
      <c r="F18" s="21"/>
      <c r="G18" s="52">
        <f>1892.509*0.128</f>
        <v>242.241152</v>
      </c>
      <c r="H18" s="21"/>
      <c r="I18" s="29">
        <f t="shared" si="1"/>
        <v>0.342</v>
      </c>
      <c r="J18" s="21"/>
      <c r="K18" s="22">
        <f>ROUND(2.67*0.128,3)</f>
        <v>0.342</v>
      </c>
    </row>
    <row r="19" spans="1:11" ht="32.25" customHeight="1" thickBot="1">
      <c r="A19" s="80"/>
      <c r="B19" s="82"/>
      <c r="C19" s="9" t="s">
        <v>4</v>
      </c>
      <c r="D19" s="30">
        <f t="shared" si="0"/>
        <v>0</v>
      </c>
      <c r="E19" s="27"/>
      <c r="F19" s="27"/>
      <c r="G19" s="27"/>
      <c r="H19" s="27"/>
      <c r="I19" s="30">
        <f t="shared" si="1"/>
        <v>0</v>
      </c>
      <c r="J19" s="27"/>
      <c r="K19" s="32"/>
    </row>
    <row r="20" spans="1:11" ht="21" customHeight="1">
      <c r="A20" s="67" t="s">
        <v>19</v>
      </c>
      <c r="B20" s="69" t="s">
        <v>22</v>
      </c>
      <c r="C20" s="5" t="s">
        <v>3</v>
      </c>
      <c r="D20" s="33">
        <f t="shared" si="0"/>
        <v>1291.0300000000002</v>
      </c>
      <c r="E20" s="40">
        <v>1038.871</v>
      </c>
      <c r="F20" s="24"/>
      <c r="G20" s="41">
        <v>252.159</v>
      </c>
      <c r="H20" s="24"/>
      <c r="I20" s="33">
        <f t="shared" si="1"/>
        <v>1.823</v>
      </c>
      <c r="J20" s="41">
        <v>1.459</v>
      </c>
      <c r="K20" s="25">
        <v>0.364</v>
      </c>
    </row>
    <row r="21" spans="1:11" ht="30" customHeight="1" thickBot="1">
      <c r="A21" s="68"/>
      <c r="B21" s="70"/>
      <c r="C21" s="9" t="s">
        <v>4</v>
      </c>
      <c r="D21" s="30">
        <f t="shared" si="0"/>
        <v>0</v>
      </c>
      <c r="E21" s="27"/>
      <c r="F21" s="27"/>
      <c r="G21" s="27"/>
      <c r="H21" s="31"/>
      <c r="I21" s="44">
        <f t="shared" si="1"/>
        <v>0</v>
      </c>
      <c r="J21" s="27"/>
      <c r="K21" s="32"/>
    </row>
    <row r="22" spans="1:11" ht="21" customHeight="1">
      <c r="A22" s="71" t="s">
        <v>28</v>
      </c>
      <c r="B22" s="73" t="s">
        <v>29</v>
      </c>
      <c r="C22" s="5" t="s">
        <v>3</v>
      </c>
      <c r="D22" s="33">
        <f t="shared" si="0"/>
        <v>9939.596</v>
      </c>
      <c r="E22" s="40">
        <v>8252.944</v>
      </c>
      <c r="F22" s="24"/>
      <c r="G22" s="55">
        <v>1686.652</v>
      </c>
      <c r="H22" s="24"/>
      <c r="I22" s="33">
        <f aca="true" t="shared" si="2" ref="I22:I27">SUM(J22:K22)</f>
        <v>0</v>
      </c>
      <c r="J22" s="41"/>
      <c r="K22" s="25"/>
    </row>
    <row r="23" spans="1:11" ht="30.75" customHeight="1" thickBot="1">
      <c r="A23" s="72"/>
      <c r="B23" s="74"/>
      <c r="C23" s="9" t="s">
        <v>4</v>
      </c>
      <c r="D23" s="30">
        <f t="shared" si="0"/>
        <v>0</v>
      </c>
      <c r="E23" s="27"/>
      <c r="F23" s="27"/>
      <c r="G23" s="27"/>
      <c r="H23" s="31"/>
      <c r="I23" s="44">
        <f t="shared" si="2"/>
        <v>0</v>
      </c>
      <c r="J23" s="27"/>
      <c r="K23" s="32"/>
    </row>
    <row r="24" spans="1:11" ht="21" customHeight="1">
      <c r="A24" s="71" t="s">
        <v>30</v>
      </c>
      <c r="B24" s="73" t="s">
        <v>31</v>
      </c>
      <c r="C24" s="42" t="s">
        <v>3</v>
      </c>
      <c r="D24" s="33">
        <f>SUM(E24:H24)</f>
        <v>1282.656</v>
      </c>
      <c r="E24" s="40"/>
      <c r="F24" s="24"/>
      <c r="G24" s="40">
        <v>1282.656</v>
      </c>
      <c r="H24" s="24"/>
      <c r="I24" s="33">
        <f t="shared" si="2"/>
        <v>1.811</v>
      </c>
      <c r="J24" s="41"/>
      <c r="K24" s="25">
        <v>1.811</v>
      </c>
    </row>
    <row r="25" spans="1:11" ht="30.75" customHeight="1" thickBot="1">
      <c r="A25" s="72"/>
      <c r="B25" s="74"/>
      <c r="C25" s="43" t="s">
        <v>4</v>
      </c>
      <c r="D25" s="30">
        <f>SUM(E25:H25)</f>
        <v>0</v>
      </c>
      <c r="E25" s="27"/>
      <c r="F25" s="27"/>
      <c r="G25" s="27"/>
      <c r="H25" s="31"/>
      <c r="I25" s="44">
        <f t="shared" si="2"/>
        <v>0</v>
      </c>
      <c r="J25" s="27"/>
      <c r="K25" s="32"/>
    </row>
    <row r="26" spans="1:11" ht="21" customHeight="1">
      <c r="A26" s="71" t="s">
        <v>39</v>
      </c>
      <c r="B26" s="73" t="s">
        <v>40</v>
      </c>
      <c r="C26" s="42" t="s">
        <v>3</v>
      </c>
      <c r="D26" s="33">
        <f>SUM(E26:H26)</f>
        <v>0</v>
      </c>
      <c r="E26" s="40"/>
      <c r="F26" s="24"/>
      <c r="G26" s="40"/>
      <c r="H26" s="24"/>
      <c r="I26" s="33">
        <f t="shared" si="2"/>
        <v>0</v>
      </c>
      <c r="J26" s="41"/>
      <c r="K26" s="25"/>
    </row>
    <row r="27" spans="1:11" ht="30.75" customHeight="1" thickBot="1">
      <c r="A27" s="72"/>
      <c r="B27" s="74"/>
      <c r="C27" s="43" t="s">
        <v>4</v>
      </c>
      <c r="D27" s="30">
        <f>SUM(E27:H27)</f>
        <v>0</v>
      </c>
      <c r="E27" s="27"/>
      <c r="F27" s="27"/>
      <c r="G27" s="27"/>
      <c r="H27" s="31"/>
      <c r="I27" s="44">
        <f t="shared" si="2"/>
        <v>0</v>
      </c>
      <c r="J27" s="27"/>
      <c r="K27" s="32"/>
    </row>
  </sheetData>
  <sheetProtection/>
  <mergeCells count="31">
    <mergeCell ref="A26:A27"/>
    <mergeCell ref="B26:B27"/>
    <mergeCell ref="A1:K1"/>
    <mergeCell ref="A3:A5"/>
    <mergeCell ref="B3:B5"/>
    <mergeCell ref="C3:C5"/>
    <mergeCell ref="D3:H3"/>
    <mergeCell ref="I3:K3"/>
    <mergeCell ref="D4:D5"/>
    <mergeCell ref="E4:G4"/>
    <mergeCell ref="I4:I5"/>
    <mergeCell ref="J4:K4"/>
    <mergeCell ref="A6:A7"/>
    <mergeCell ref="B6:B7"/>
    <mergeCell ref="A8:A9"/>
    <mergeCell ref="B8:B9"/>
    <mergeCell ref="A10:A13"/>
    <mergeCell ref="B10:B11"/>
    <mergeCell ref="B12:B13"/>
    <mergeCell ref="A14:A15"/>
    <mergeCell ref="B14:B15"/>
    <mergeCell ref="A16:A17"/>
    <mergeCell ref="B16:B17"/>
    <mergeCell ref="A24:A25"/>
    <mergeCell ref="B24:B25"/>
    <mergeCell ref="A18:A19"/>
    <mergeCell ref="B18:B19"/>
    <mergeCell ref="A20:A21"/>
    <mergeCell ref="B20:B21"/>
    <mergeCell ref="A22:A23"/>
    <mergeCell ref="B22:B23"/>
  </mergeCells>
  <printOptions horizontalCentered="1"/>
  <pageMargins left="0.5118110236220472" right="0.11811023622047245" top="0.15748031496062992" bottom="0.15748031496062992" header="0.31496062992125984" footer="0.31496062992125984"/>
  <pageSetup fitToHeight="1" fitToWidth="1" horizontalDpi="600" verticalDpi="600" orientation="portrait" paperSize="9" scale="57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M27"/>
  <sheetViews>
    <sheetView zoomScale="85" zoomScaleNormal="85" zoomScalePageLayoutView="0" workbookViewId="0" topLeftCell="A1">
      <selection activeCell="G14" sqref="G14"/>
    </sheetView>
  </sheetViews>
  <sheetFormatPr defaultColWidth="8.8515625" defaultRowHeight="15"/>
  <cols>
    <col min="1" max="1" width="19.7109375" style="1" customWidth="1"/>
    <col min="2" max="2" width="29.7109375" style="1" customWidth="1"/>
    <col min="3" max="3" width="23.8515625" style="1" customWidth="1"/>
    <col min="4" max="4" width="13.140625" style="1" customWidth="1"/>
    <col min="5" max="6" width="14.421875" style="1" customWidth="1"/>
    <col min="7" max="8" width="10.7109375" style="1" customWidth="1"/>
    <col min="9" max="9" width="8.8515625" style="1" customWidth="1"/>
    <col min="10" max="10" width="11.7109375" style="1" customWidth="1"/>
    <col min="11" max="11" width="14.421875" style="1" customWidth="1"/>
    <col min="12" max="16384" width="8.8515625" style="1" customWidth="1"/>
  </cols>
  <sheetData>
    <row r="1" spans="1:11" ht="44.25" customHeight="1">
      <c r="A1" s="89" t="s">
        <v>5</v>
      </c>
      <c r="B1" s="90"/>
      <c r="C1" s="90"/>
      <c r="D1" s="90"/>
      <c r="E1" s="90"/>
      <c r="F1" s="90"/>
      <c r="G1" s="90"/>
      <c r="H1" s="90"/>
      <c r="I1" s="90"/>
      <c r="J1" s="90"/>
      <c r="K1" s="91"/>
    </row>
    <row r="2" spans="1:11" ht="25.5" customHeight="1" thickBot="1">
      <c r="A2" s="28" t="s">
        <v>41</v>
      </c>
      <c r="B2" s="12"/>
      <c r="C2" s="13"/>
      <c r="D2" s="13"/>
      <c r="E2" s="14"/>
      <c r="F2" s="14"/>
      <c r="G2" s="14"/>
      <c r="H2" s="14"/>
      <c r="I2" s="14"/>
      <c r="J2" s="14"/>
      <c r="K2" s="15"/>
    </row>
    <row r="3" spans="1:11" ht="49.5" customHeight="1">
      <c r="A3" s="92" t="s">
        <v>13</v>
      </c>
      <c r="B3" s="95" t="s">
        <v>6</v>
      </c>
      <c r="C3" s="95" t="s">
        <v>8</v>
      </c>
      <c r="D3" s="98" t="s">
        <v>7</v>
      </c>
      <c r="E3" s="99"/>
      <c r="F3" s="99"/>
      <c r="G3" s="99"/>
      <c r="H3" s="100"/>
      <c r="I3" s="98" t="s">
        <v>27</v>
      </c>
      <c r="J3" s="99"/>
      <c r="K3" s="101"/>
    </row>
    <row r="4" spans="1:11" ht="18.75" customHeight="1">
      <c r="A4" s="93"/>
      <c r="B4" s="96"/>
      <c r="C4" s="96"/>
      <c r="D4" s="102" t="s">
        <v>10</v>
      </c>
      <c r="E4" s="104" t="s">
        <v>11</v>
      </c>
      <c r="F4" s="105"/>
      <c r="G4" s="106"/>
      <c r="H4" s="64"/>
      <c r="I4" s="107" t="s">
        <v>10</v>
      </c>
      <c r="J4" s="107" t="s">
        <v>11</v>
      </c>
      <c r="K4" s="109"/>
    </row>
    <row r="5" spans="1:11" ht="19.5" customHeight="1" thickBot="1">
      <c r="A5" s="94"/>
      <c r="B5" s="97"/>
      <c r="C5" s="97"/>
      <c r="D5" s="103"/>
      <c r="E5" s="3" t="s">
        <v>0</v>
      </c>
      <c r="F5" s="3" t="s">
        <v>9</v>
      </c>
      <c r="G5" s="4" t="s">
        <v>1</v>
      </c>
      <c r="H5" s="4" t="s">
        <v>2</v>
      </c>
      <c r="I5" s="108"/>
      <c r="J5" s="16" t="s">
        <v>0</v>
      </c>
      <c r="K5" s="19" t="s">
        <v>23</v>
      </c>
    </row>
    <row r="6" spans="1:11" ht="19.5" customHeight="1">
      <c r="A6" s="79" t="s">
        <v>14</v>
      </c>
      <c r="B6" s="76" t="s">
        <v>12</v>
      </c>
      <c r="C6" s="6" t="s">
        <v>3</v>
      </c>
      <c r="D6" s="29">
        <f aca="true" t="shared" si="0" ref="D6:D23">SUM(E6:H6)</f>
        <v>0</v>
      </c>
      <c r="E6" s="52"/>
      <c r="F6" s="52"/>
      <c r="G6" s="51">
        <v>0</v>
      </c>
      <c r="H6" s="51"/>
      <c r="I6" s="29">
        <f aca="true" t="shared" si="1" ref="I6:I27">SUM(J6:K6)</f>
        <v>0</v>
      </c>
      <c r="J6" s="62"/>
      <c r="K6" s="63"/>
    </row>
    <row r="7" spans="1:11" ht="33.75" customHeight="1" thickBot="1">
      <c r="A7" s="80"/>
      <c r="B7" s="77"/>
      <c r="C7" s="9" t="s">
        <v>4</v>
      </c>
      <c r="D7" s="30">
        <f t="shared" si="0"/>
        <v>0</v>
      </c>
      <c r="E7" s="45"/>
      <c r="F7" s="45"/>
      <c r="G7" s="45"/>
      <c r="H7" s="47"/>
      <c r="I7" s="33">
        <f t="shared" si="1"/>
        <v>0</v>
      </c>
      <c r="J7" s="48"/>
      <c r="K7" s="49"/>
    </row>
    <row r="8" spans="1:11" ht="18.75" customHeight="1">
      <c r="A8" s="79" t="s">
        <v>15</v>
      </c>
      <c r="B8" s="76" t="s">
        <v>20</v>
      </c>
      <c r="C8" s="6" t="s">
        <v>3</v>
      </c>
      <c r="D8" s="29">
        <f t="shared" si="0"/>
        <v>0</v>
      </c>
      <c r="E8" s="52">
        <v>0</v>
      </c>
      <c r="F8" s="21"/>
      <c r="G8" s="21">
        <v>0</v>
      </c>
      <c r="H8" s="21"/>
      <c r="I8" s="29">
        <f t="shared" si="1"/>
        <v>0</v>
      </c>
      <c r="J8" s="21">
        <v>0</v>
      </c>
      <c r="K8" s="22">
        <v>0</v>
      </c>
    </row>
    <row r="9" spans="1:11" ht="32.25" customHeight="1" thickBot="1">
      <c r="A9" s="83"/>
      <c r="B9" s="84"/>
      <c r="C9" s="17" t="s">
        <v>4</v>
      </c>
      <c r="D9" s="30">
        <f t="shared" si="0"/>
        <v>0</v>
      </c>
      <c r="E9" s="35"/>
      <c r="F9" s="35"/>
      <c r="G9" s="35"/>
      <c r="H9" s="34"/>
      <c r="I9" s="36">
        <f t="shared" si="1"/>
        <v>0</v>
      </c>
      <c r="J9" s="35"/>
      <c r="K9" s="23"/>
    </row>
    <row r="10" spans="1:11" ht="18.75" customHeight="1">
      <c r="A10" s="79" t="s">
        <v>16</v>
      </c>
      <c r="B10" s="86" t="s">
        <v>24</v>
      </c>
      <c r="C10" s="6" t="s">
        <v>3</v>
      </c>
      <c r="D10" s="29">
        <f>SUM(E10:H10)</f>
        <v>10282.260999999999</v>
      </c>
      <c r="E10" s="21">
        <v>10103.211</v>
      </c>
      <c r="F10" s="21">
        <v>178.375</v>
      </c>
      <c r="G10" s="21">
        <v>0.675</v>
      </c>
      <c r="H10" s="21">
        <v>0</v>
      </c>
      <c r="I10" s="29">
        <f t="shared" si="1"/>
        <v>0</v>
      </c>
      <c r="J10" s="21"/>
      <c r="K10" s="22"/>
    </row>
    <row r="11" spans="1:13" ht="33.75" customHeight="1">
      <c r="A11" s="85"/>
      <c r="B11" s="87"/>
      <c r="C11" s="2" t="s">
        <v>4</v>
      </c>
      <c r="D11" s="38">
        <f t="shared" si="0"/>
        <v>0</v>
      </c>
      <c r="E11" s="26"/>
      <c r="F11" s="26"/>
      <c r="G11" s="26"/>
      <c r="H11" s="26"/>
      <c r="I11" s="38">
        <f t="shared" si="1"/>
        <v>0</v>
      </c>
      <c r="J11" s="26"/>
      <c r="K11" s="46"/>
      <c r="M11" s="18"/>
    </row>
    <row r="12" spans="1:11" ht="24" customHeight="1">
      <c r="A12" s="85"/>
      <c r="B12" s="88" t="s">
        <v>25</v>
      </c>
      <c r="C12" s="2" t="s">
        <v>3</v>
      </c>
      <c r="D12" s="33">
        <f>SUM(E12:H12)</f>
        <v>0</v>
      </c>
      <c r="E12" s="26"/>
      <c r="F12" s="26"/>
      <c r="G12" s="26"/>
      <c r="H12" s="26"/>
      <c r="I12" s="38">
        <f t="shared" si="1"/>
        <v>0</v>
      </c>
      <c r="J12" s="26"/>
      <c r="K12" s="46"/>
    </row>
    <row r="13" spans="1:11" ht="35.25" customHeight="1" thickBot="1">
      <c r="A13" s="80"/>
      <c r="B13" s="70"/>
      <c r="C13" s="9" t="s">
        <v>4</v>
      </c>
      <c r="D13" s="30">
        <f t="shared" si="0"/>
        <v>0</v>
      </c>
      <c r="E13" s="27"/>
      <c r="F13" s="27"/>
      <c r="G13" s="27"/>
      <c r="H13" s="27"/>
      <c r="I13" s="30">
        <f>SUM(J13:K13)</f>
        <v>0</v>
      </c>
      <c r="J13" s="27"/>
      <c r="K13" s="32"/>
    </row>
    <row r="14" spans="1:11" ht="20.25" customHeight="1">
      <c r="A14" s="75" t="s">
        <v>17</v>
      </c>
      <c r="B14" s="76" t="s">
        <v>21</v>
      </c>
      <c r="C14" s="6" t="s">
        <v>3</v>
      </c>
      <c r="D14" s="29">
        <f t="shared" si="0"/>
        <v>646.109</v>
      </c>
      <c r="E14" s="21"/>
      <c r="F14" s="21"/>
      <c r="G14" s="53">
        <v>646.109</v>
      </c>
      <c r="H14" s="21"/>
      <c r="I14" s="29">
        <f t="shared" si="1"/>
        <v>0</v>
      </c>
      <c r="J14" s="21"/>
      <c r="K14" s="22"/>
    </row>
    <row r="15" spans="1:11" ht="33.75" customHeight="1" thickBot="1">
      <c r="A15" s="68"/>
      <c r="B15" s="77"/>
      <c r="C15" s="9" t="s">
        <v>4</v>
      </c>
      <c r="D15" s="30">
        <f t="shared" si="0"/>
        <v>0</v>
      </c>
      <c r="E15" s="27"/>
      <c r="F15" s="27"/>
      <c r="G15" s="27"/>
      <c r="H15" s="34"/>
      <c r="I15" s="33">
        <f t="shared" si="1"/>
        <v>0</v>
      </c>
      <c r="J15" s="27"/>
      <c r="K15" s="32"/>
    </row>
    <row r="16" spans="1:11" ht="19.5" customHeight="1">
      <c r="A16" s="75" t="s">
        <v>18</v>
      </c>
      <c r="B16" s="78" t="s">
        <v>22</v>
      </c>
      <c r="C16" s="6" t="s">
        <v>3</v>
      </c>
      <c r="D16" s="29">
        <f t="shared" si="0"/>
        <v>3460.475864</v>
      </c>
      <c r="E16" s="52">
        <v>1842.84</v>
      </c>
      <c r="F16" s="21"/>
      <c r="G16" s="52">
        <f>1855.087*0.872</f>
        <v>1617.635864</v>
      </c>
      <c r="H16" s="21"/>
      <c r="I16" s="29">
        <f t="shared" si="1"/>
        <v>4.846</v>
      </c>
      <c r="J16" s="21">
        <v>2.581</v>
      </c>
      <c r="K16" s="54">
        <f>ROUND(2.597*0.872,3)</f>
        <v>2.265</v>
      </c>
    </row>
    <row r="17" spans="1:11" ht="33.75" customHeight="1" thickBot="1">
      <c r="A17" s="67"/>
      <c r="B17" s="69"/>
      <c r="C17" s="17" t="s">
        <v>4</v>
      </c>
      <c r="D17" s="39">
        <f t="shared" si="0"/>
        <v>0</v>
      </c>
      <c r="E17" s="35"/>
      <c r="F17" s="35"/>
      <c r="G17" s="35"/>
      <c r="H17" s="34"/>
      <c r="I17" s="36">
        <f t="shared" si="1"/>
        <v>0</v>
      </c>
      <c r="J17" s="35"/>
      <c r="K17" s="23"/>
    </row>
    <row r="18" spans="1:11" ht="20.25" customHeight="1">
      <c r="A18" s="79" t="s">
        <v>18</v>
      </c>
      <c r="B18" s="81" t="s">
        <v>26</v>
      </c>
      <c r="C18" s="6" t="s">
        <v>3</v>
      </c>
      <c r="D18" s="29">
        <f t="shared" si="0"/>
        <v>237.451136</v>
      </c>
      <c r="E18" s="21"/>
      <c r="F18" s="21"/>
      <c r="G18" s="52">
        <f>1855.087*0.128</f>
        <v>237.451136</v>
      </c>
      <c r="H18" s="21"/>
      <c r="I18" s="29">
        <f t="shared" si="1"/>
        <v>0.332</v>
      </c>
      <c r="J18" s="21"/>
      <c r="K18" s="22">
        <f>ROUND(2.597*0.128,3)</f>
        <v>0.332</v>
      </c>
    </row>
    <row r="19" spans="1:11" ht="32.25" customHeight="1" thickBot="1">
      <c r="A19" s="80"/>
      <c r="B19" s="82"/>
      <c r="C19" s="9" t="s">
        <v>4</v>
      </c>
      <c r="D19" s="30">
        <f t="shared" si="0"/>
        <v>0</v>
      </c>
      <c r="E19" s="27"/>
      <c r="F19" s="27"/>
      <c r="G19" s="27"/>
      <c r="H19" s="27"/>
      <c r="I19" s="30">
        <f t="shared" si="1"/>
        <v>0</v>
      </c>
      <c r="J19" s="27"/>
      <c r="K19" s="32"/>
    </row>
    <row r="20" spans="1:11" ht="21" customHeight="1">
      <c r="A20" s="67" t="s">
        <v>19</v>
      </c>
      <c r="B20" s="69" t="s">
        <v>22</v>
      </c>
      <c r="C20" s="5" t="s">
        <v>3</v>
      </c>
      <c r="D20" s="33">
        <f t="shared" si="0"/>
        <v>1311.3243999999997</v>
      </c>
      <c r="E20" s="40">
        <v>1050.5783999999996</v>
      </c>
      <c r="F20" s="24"/>
      <c r="G20" s="41">
        <v>260.74600000000004</v>
      </c>
      <c r="H20" s="24"/>
      <c r="I20" s="33">
        <f t="shared" si="1"/>
        <v>1.874504347826087</v>
      </c>
      <c r="J20" s="41">
        <v>1.4785043478260869</v>
      </c>
      <c r="K20" s="25">
        <v>0.396</v>
      </c>
    </row>
    <row r="21" spans="1:11" ht="30" customHeight="1" thickBot="1">
      <c r="A21" s="68"/>
      <c r="B21" s="70"/>
      <c r="C21" s="9" t="s">
        <v>4</v>
      </c>
      <c r="D21" s="30">
        <f t="shared" si="0"/>
        <v>0</v>
      </c>
      <c r="E21" s="27"/>
      <c r="F21" s="27"/>
      <c r="G21" s="27"/>
      <c r="H21" s="31"/>
      <c r="I21" s="44">
        <f t="shared" si="1"/>
        <v>0</v>
      </c>
      <c r="J21" s="27"/>
      <c r="K21" s="32"/>
    </row>
    <row r="22" spans="1:11" ht="21" customHeight="1">
      <c r="A22" s="71" t="s">
        <v>28</v>
      </c>
      <c r="B22" s="73" t="s">
        <v>29</v>
      </c>
      <c r="C22" s="5" t="s">
        <v>3</v>
      </c>
      <c r="D22" s="33">
        <f t="shared" si="0"/>
        <v>10401.269</v>
      </c>
      <c r="E22" s="40">
        <v>8846.814</v>
      </c>
      <c r="F22" s="24"/>
      <c r="G22" s="55">
        <v>1554.455</v>
      </c>
      <c r="H22" s="24"/>
      <c r="I22" s="33">
        <f t="shared" si="1"/>
        <v>0</v>
      </c>
      <c r="J22" s="41"/>
      <c r="K22" s="25"/>
    </row>
    <row r="23" spans="1:11" ht="30.75" customHeight="1" thickBot="1">
      <c r="A23" s="72"/>
      <c r="B23" s="74"/>
      <c r="C23" s="9" t="s">
        <v>4</v>
      </c>
      <c r="D23" s="30">
        <f t="shared" si="0"/>
        <v>0</v>
      </c>
      <c r="E23" s="27"/>
      <c r="F23" s="27"/>
      <c r="G23" s="27"/>
      <c r="H23" s="31"/>
      <c r="I23" s="44">
        <f t="shared" si="1"/>
        <v>0</v>
      </c>
      <c r="J23" s="27"/>
      <c r="K23" s="32"/>
    </row>
    <row r="24" spans="1:11" ht="21" customHeight="1">
      <c r="A24" s="71" t="s">
        <v>30</v>
      </c>
      <c r="B24" s="73" t="s">
        <v>31</v>
      </c>
      <c r="C24" s="42" t="s">
        <v>3</v>
      </c>
      <c r="D24" s="33">
        <f>SUM(E24:H24)</f>
        <v>1276.825</v>
      </c>
      <c r="E24" s="40"/>
      <c r="F24" s="24"/>
      <c r="G24" s="40">
        <v>1276.825</v>
      </c>
      <c r="H24" s="24"/>
      <c r="I24" s="33">
        <f t="shared" si="1"/>
        <v>1.804</v>
      </c>
      <c r="J24" s="41"/>
      <c r="K24" s="25">
        <v>1.804</v>
      </c>
    </row>
    <row r="25" spans="1:11" ht="30.75" customHeight="1" thickBot="1">
      <c r="A25" s="72"/>
      <c r="B25" s="74"/>
      <c r="C25" s="43" t="s">
        <v>4</v>
      </c>
      <c r="D25" s="30">
        <f>SUM(E25:H25)</f>
        <v>0</v>
      </c>
      <c r="E25" s="27"/>
      <c r="F25" s="27"/>
      <c r="G25" s="27"/>
      <c r="H25" s="31"/>
      <c r="I25" s="44">
        <f t="shared" si="1"/>
        <v>0</v>
      </c>
      <c r="J25" s="27"/>
      <c r="K25" s="32"/>
    </row>
    <row r="26" spans="1:11" ht="21" customHeight="1">
      <c r="A26" s="71" t="s">
        <v>39</v>
      </c>
      <c r="B26" s="73" t="s">
        <v>40</v>
      </c>
      <c r="C26" s="42" t="s">
        <v>3</v>
      </c>
      <c r="D26" s="33">
        <f>SUM(E26:H26)</f>
        <v>0</v>
      </c>
      <c r="E26" s="40"/>
      <c r="F26" s="24"/>
      <c r="G26" s="40"/>
      <c r="H26" s="24"/>
      <c r="I26" s="33">
        <f t="shared" si="1"/>
        <v>0</v>
      </c>
      <c r="J26" s="41"/>
      <c r="K26" s="25"/>
    </row>
    <row r="27" spans="1:11" ht="30.75" customHeight="1" thickBot="1">
      <c r="A27" s="72"/>
      <c r="B27" s="74"/>
      <c r="C27" s="43" t="s">
        <v>4</v>
      </c>
      <c r="D27" s="30">
        <f>SUM(E27:H27)</f>
        <v>0</v>
      </c>
      <c r="E27" s="27"/>
      <c r="F27" s="27"/>
      <c r="G27" s="27"/>
      <c r="H27" s="31"/>
      <c r="I27" s="44">
        <f t="shared" si="1"/>
        <v>0</v>
      </c>
      <c r="J27" s="27"/>
      <c r="K27" s="32"/>
    </row>
  </sheetData>
  <sheetProtection/>
  <mergeCells count="31">
    <mergeCell ref="A26:A27"/>
    <mergeCell ref="B26:B27"/>
    <mergeCell ref="A20:A21"/>
    <mergeCell ref="B20:B21"/>
    <mergeCell ref="A22:A23"/>
    <mergeCell ref="B22:B23"/>
    <mergeCell ref="A24:A25"/>
    <mergeCell ref="B24:B25"/>
    <mergeCell ref="A14:A15"/>
    <mergeCell ref="B14:B15"/>
    <mergeCell ref="A16:A17"/>
    <mergeCell ref="B16:B17"/>
    <mergeCell ref="A18:A19"/>
    <mergeCell ref="B18:B19"/>
    <mergeCell ref="A6:A7"/>
    <mergeCell ref="B6:B7"/>
    <mergeCell ref="A8:A9"/>
    <mergeCell ref="B8:B9"/>
    <mergeCell ref="A10:A13"/>
    <mergeCell ref="B10:B11"/>
    <mergeCell ref="B12:B13"/>
    <mergeCell ref="A1:K1"/>
    <mergeCell ref="A3:A5"/>
    <mergeCell ref="B3:B5"/>
    <mergeCell ref="C3:C5"/>
    <mergeCell ref="D3:H3"/>
    <mergeCell ref="I3:K3"/>
    <mergeCell ref="D4:D5"/>
    <mergeCell ref="E4:G4"/>
    <mergeCell ref="I4:I5"/>
    <mergeCell ref="J4:K4"/>
  </mergeCells>
  <printOptions horizontalCentered="1"/>
  <pageMargins left="0.5118110236220472" right="0.11811023622047245" top="0.15748031496062992" bottom="0.15748031496062992" header="0.31496062992125984" footer="0.31496062992125984"/>
  <pageSetup fitToHeight="1" fitToWidth="1" horizontalDpi="600" verticalDpi="600" orientation="portrait" paperSize="9" scale="57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M27"/>
  <sheetViews>
    <sheetView zoomScale="85" zoomScaleNormal="85" zoomScalePageLayoutView="0" workbookViewId="0" topLeftCell="A1">
      <selection activeCell="E10" sqref="E10:H10"/>
    </sheetView>
  </sheetViews>
  <sheetFormatPr defaultColWidth="8.8515625" defaultRowHeight="15"/>
  <cols>
    <col min="1" max="1" width="19.7109375" style="1" customWidth="1"/>
    <col min="2" max="2" width="29.7109375" style="1" customWidth="1"/>
    <col min="3" max="3" width="23.8515625" style="1" customWidth="1"/>
    <col min="4" max="4" width="13.140625" style="1" customWidth="1"/>
    <col min="5" max="6" width="14.421875" style="1" customWidth="1"/>
    <col min="7" max="8" width="10.7109375" style="1" customWidth="1"/>
    <col min="9" max="9" width="8.8515625" style="1" customWidth="1"/>
    <col min="10" max="10" width="11.7109375" style="1" customWidth="1"/>
    <col min="11" max="11" width="14.421875" style="1" customWidth="1"/>
    <col min="12" max="16384" width="8.8515625" style="1" customWidth="1"/>
  </cols>
  <sheetData>
    <row r="1" spans="1:11" ht="44.25" customHeight="1">
      <c r="A1" s="89" t="s">
        <v>5</v>
      </c>
      <c r="B1" s="90"/>
      <c r="C1" s="90"/>
      <c r="D1" s="90"/>
      <c r="E1" s="90"/>
      <c r="F1" s="90"/>
      <c r="G1" s="90"/>
      <c r="H1" s="90"/>
      <c r="I1" s="90"/>
      <c r="J1" s="90"/>
      <c r="K1" s="91"/>
    </row>
    <row r="2" spans="1:11" ht="25.5" customHeight="1" thickBot="1">
      <c r="A2" s="28" t="s">
        <v>42</v>
      </c>
      <c r="B2" s="12"/>
      <c r="C2" s="13"/>
      <c r="D2" s="13"/>
      <c r="E2" s="14"/>
      <c r="F2" s="14"/>
      <c r="G2" s="14"/>
      <c r="H2" s="14"/>
      <c r="I2" s="14"/>
      <c r="J2" s="14"/>
      <c r="K2" s="15"/>
    </row>
    <row r="3" spans="1:11" ht="49.5" customHeight="1">
      <c r="A3" s="92" t="s">
        <v>13</v>
      </c>
      <c r="B3" s="95" t="s">
        <v>6</v>
      </c>
      <c r="C3" s="95" t="s">
        <v>8</v>
      </c>
      <c r="D3" s="98" t="s">
        <v>7</v>
      </c>
      <c r="E3" s="99"/>
      <c r="F3" s="99"/>
      <c r="G3" s="99"/>
      <c r="H3" s="100"/>
      <c r="I3" s="98" t="s">
        <v>27</v>
      </c>
      <c r="J3" s="99"/>
      <c r="K3" s="101"/>
    </row>
    <row r="4" spans="1:11" ht="18.75" customHeight="1">
      <c r="A4" s="93"/>
      <c r="B4" s="96"/>
      <c r="C4" s="96"/>
      <c r="D4" s="102" t="s">
        <v>10</v>
      </c>
      <c r="E4" s="104" t="s">
        <v>11</v>
      </c>
      <c r="F4" s="105"/>
      <c r="G4" s="106"/>
      <c r="H4" s="65"/>
      <c r="I4" s="107" t="s">
        <v>10</v>
      </c>
      <c r="J4" s="107" t="s">
        <v>11</v>
      </c>
      <c r="K4" s="109"/>
    </row>
    <row r="5" spans="1:11" ht="19.5" customHeight="1" thickBot="1">
      <c r="A5" s="94"/>
      <c r="B5" s="97"/>
      <c r="C5" s="97"/>
      <c r="D5" s="103"/>
      <c r="E5" s="3" t="s">
        <v>0</v>
      </c>
      <c r="F5" s="3" t="s">
        <v>9</v>
      </c>
      <c r="G5" s="4" t="s">
        <v>1</v>
      </c>
      <c r="H5" s="4" t="s">
        <v>2</v>
      </c>
      <c r="I5" s="108"/>
      <c r="J5" s="16" t="s">
        <v>0</v>
      </c>
      <c r="K5" s="19" t="s">
        <v>23</v>
      </c>
    </row>
    <row r="6" spans="1:11" ht="19.5" customHeight="1">
      <c r="A6" s="79" t="s">
        <v>14</v>
      </c>
      <c r="B6" s="76" t="s">
        <v>12</v>
      </c>
      <c r="C6" s="6" t="s">
        <v>3</v>
      </c>
      <c r="D6" s="29">
        <f aca="true" t="shared" si="0" ref="D6:D23">SUM(E6:H6)</f>
        <v>0</v>
      </c>
      <c r="E6" s="52"/>
      <c r="F6" s="52"/>
      <c r="G6" s="51">
        <v>0</v>
      </c>
      <c r="H6" s="51"/>
      <c r="I6" s="29">
        <f aca="true" t="shared" si="1" ref="I6:I27">SUM(J6:K6)</f>
        <v>0</v>
      </c>
      <c r="J6" s="62"/>
      <c r="K6" s="63"/>
    </row>
    <row r="7" spans="1:11" ht="33.75" customHeight="1" thickBot="1">
      <c r="A7" s="80"/>
      <c r="B7" s="77"/>
      <c r="C7" s="9" t="s">
        <v>4</v>
      </c>
      <c r="D7" s="30">
        <f t="shared" si="0"/>
        <v>0</v>
      </c>
      <c r="E7" s="45"/>
      <c r="F7" s="45"/>
      <c r="G7" s="45"/>
      <c r="H7" s="47"/>
      <c r="I7" s="33">
        <f t="shared" si="1"/>
        <v>0</v>
      </c>
      <c r="J7" s="48"/>
      <c r="K7" s="49"/>
    </row>
    <row r="8" spans="1:11" ht="18.75" customHeight="1">
      <c r="A8" s="79" t="s">
        <v>15</v>
      </c>
      <c r="B8" s="76" t="s">
        <v>20</v>
      </c>
      <c r="C8" s="6" t="s">
        <v>3</v>
      </c>
      <c r="D8" s="29">
        <f t="shared" si="0"/>
        <v>0</v>
      </c>
      <c r="E8" s="52">
        <v>0</v>
      </c>
      <c r="F8" s="21"/>
      <c r="G8" s="21">
        <v>0</v>
      </c>
      <c r="H8" s="21"/>
      <c r="I8" s="29">
        <f t="shared" si="1"/>
        <v>0</v>
      </c>
      <c r="J8" s="21">
        <v>0</v>
      </c>
      <c r="K8" s="22">
        <v>0</v>
      </c>
    </row>
    <row r="9" spans="1:11" ht="32.25" customHeight="1" thickBot="1">
      <c r="A9" s="83"/>
      <c r="B9" s="84"/>
      <c r="C9" s="17" t="s">
        <v>4</v>
      </c>
      <c r="D9" s="30">
        <f t="shared" si="0"/>
        <v>0</v>
      </c>
      <c r="E9" s="35"/>
      <c r="F9" s="35"/>
      <c r="G9" s="35"/>
      <c r="H9" s="34"/>
      <c r="I9" s="36">
        <f t="shared" si="1"/>
        <v>0</v>
      </c>
      <c r="J9" s="35"/>
      <c r="K9" s="23"/>
    </row>
    <row r="10" spans="1:11" ht="18.75" customHeight="1">
      <c r="A10" s="79" t="s">
        <v>16</v>
      </c>
      <c r="B10" s="86" t="s">
        <v>24</v>
      </c>
      <c r="C10" s="6" t="s">
        <v>3</v>
      </c>
      <c r="D10" s="29">
        <f>SUM(E10:H10)</f>
        <v>3138.2230000000004</v>
      </c>
      <c r="E10" s="21">
        <v>2975.126</v>
      </c>
      <c r="F10" s="21">
        <v>162.038</v>
      </c>
      <c r="G10" s="21">
        <v>1.059</v>
      </c>
      <c r="H10" s="21">
        <v>0</v>
      </c>
      <c r="I10" s="29">
        <f t="shared" si="1"/>
        <v>0</v>
      </c>
      <c r="J10" s="21"/>
      <c r="K10" s="22"/>
    </row>
    <row r="11" spans="1:13" ht="33.75" customHeight="1">
      <c r="A11" s="85"/>
      <c r="B11" s="87"/>
      <c r="C11" s="2" t="s">
        <v>4</v>
      </c>
      <c r="D11" s="38">
        <f t="shared" si="0"/>
        <v>0</v>
      </c>
      <c r="E11" s="26"/>
      <c r="F11" s="26"/>
      <c r="G11" s="26"/>
      <c r="H11" s="26"/>
      <c r="I11" s="38">
        <f t="shared" si="1"/>
        <v>0</v>
      </c>
      <c r="J11" s="26"/>
      <c r="K11" s="46"/>
      <c r="M11" s="18"/>
    </row>
    <row r="12" spans="1:11" ht="24" customHeight="1">
      <c r="A12" s="85"/>
      <c r="B12" s="88" t="s">
        <v>25</v>
      </c>
      <c r="C12" s="2" t="s">
        <v>3</v>
      </c>
      <c r="D12" s="33">
        <f>SUM(E12:H12)</f>
        <v>0</v>
      </c>
      <c r="E12" s="26"/>
      <c r="F12" s="26"/>
      <c r="G12" s="26"/>
      <c r="H12" s="26"/>
      <c r="I12" s="38">
        <f t="shared" si="1"/>
        <v>0</v>
      </c>
      <c r="J12" s="26"/>
      <c r="K12" s="46"/>
    </row>
    <row r="13" spans="1:11" ht="35.25" customHeight="1" thickBot="1">
      <c r="A13" s="80"/>
      <c r="B13" s="70"/>
      <c r="C13" s="9" t="s">
        <v>4</v>
      </c>
      <c r="D13" s="30">
        <f t="shared" si="0"/>
        <v>0</v>
      </c>
      <c r="E13" s="27"/>
      <c r="F13" s="27"/>
      <c r="G13" s="27"/>
      <c r="H13" s="27"/>
      <c r="I13" s="30">
        <f>SUM(J13:K13)</f>
        <v>0</v>
      </c>
      <c r="J13" s="27"/>
      <c r="K13" s="32"/>
    </row>
    <row r="14" spans="1:11" ht="20.25" customHeight="1">
      <c r="A14" s="75" t="s">
        <v>17</v>
      </c>
      <c r="B14" s="76" t="s">
        <v>21</v>
      </c>
      <c r="C14" s="6" t="s">
        <v>3</v>
      </c>
      <c r="D14" s="29">
        <f t="shared" si="0"/>
        <v>582.1650000000001</v>
      </c>
      <c r="E14" s="21"/>
      <c r="F14" s="21"/>
      <c r="G14" s="53">
        <f>581.719+0.446</f>
        <v>582.1650000000001</v>
      </c>
      <c r="H14" s="21"/>
      <c r="I14" s="29">
        <f t="shared" si="1"/>
        <v>0</v>
      </c>
      <c r="J14" s="21"/>
      <c r="K14" s="22"/>
    </row>
    <row r="15" spans="1:11" ht="33.75" customHeight="1" thickBot="1">
      <c r="A15" s="68"/>
      <c r="B15" s="77"/>
      <c r="C15" s="9" t="s">
        <v>4</v>
      </c>
      <c r="D15" s="30">
        <f t="shared" si="0"/>
        <v>0</v>
      </c>
      <c r="E15" s="27"/>
      <c r="F15" s="27"/>
      <c r="G15" s="27"/>
      <c r="H15" s="34"/>
      <c r="I15" s="33">
        <f t="shared" si="1"/>
        <v>0</v>
      </c>
      <c r="J15" s="27"/>
      <c r="K15" s="32"/>
    </row>
    <row r="16" spans="1:11" ht="19.5" customHeight="1">
      <c r="A16" s="75" t="s">
        <v>18</v>
      </c>
      <c r="B16" s="78" t="s">
        <v>22</v>
      </c>
      <c r="C16" s="6" t="s">
        <v>3</v>
      </c>
      <c r="D16" s="29">
        <f t="shared" si="0"/>
        <v>3182.659808</v>
      </c>
      <c r="E16" s="52">
        <v>1664.234</v>
      </c>
      <c r="F16" s="21"/>
      <c r="G16" s="52">
        <f>1741.314*0.872</f>
        <v>1518.425808</v>
      </c>
      <c r="H16" s="21"/>
      <c r="I16" s="29">
        <f t="shared" si="1"/>
        <v>4.541</v>
      </c>
      <c r="J16" s="21">
        <v>2.372</v>
      </c>
      <c r="K16" s="54">
        <f>ROUND(2.487*0.872,3)</f>
        <v>2.169</v>
      </c>
    </row>
    <row r="17" spans="1:11" ht="33.75" customHeight="1" thickBot="1">
      <c r="A17" s="67"/>
      <c r="B17" s="69"/>
      <c r="C17" s="17" t="s">
        <v>4</v>
      </c>
      <c r="D17" s="39">
        <f t="shared" si="0"/>
        <v>0</v>
      </c>
      <c r="E17" s="35"/>
      <c r="F17" s="35"/>
      <c r="G17" s="35"/>
      <c r="H17" s="34"/>
      <c r="I17" s="36">
        <f t="shared" si="1"/>
        <v>0</v>
      </c>
      <c r="J17" s="35"/>
      <c r="K17" s="23"/>
    </row>
    <row r="18" spans="1:11" ht="20.25" customHeight="1">
      <c r="A18" s="79" t="s">
        <v>18</v>
      </c>
      <c r="B18" s="81" t="s">
        <v>26</v>
      </c>
      <c r="C18" s="6" t="s">
        <v>3</v>
      </c>
      <c r="D18" s="29">
        <f t="shared" si="0"/>
        <v>222.888192</v>
      </c>
      <c r="E18" s="21"/>
      <c r="F18" s="21"/>
      <c r="G18" s="52">
        <f>1741.314*0.128</f>
        <v>222.888192</v>
      </c>
      <c r="H18" s="21"/>
      <c r="I18" s="29">
        <f t="shared" si="1"/>
        <v>0.318</v>
      </c>
      <c r="J18" s="21"/>
      <c r="K18" s="22">
        <f>ROUND(2.487*0.128,3)</f>
        <v>0.318</v>
      </c>
    </row>
    <row r="19" spans="1:11" ht="32.25" customHeight="1" thickBot="1">
      <c r="A19" s="80"/>
      <c r="B19" s="82"/>
      <c r="C19" s="9" t="s">
        <v>4</v>
      </c>
      <c r="D19" s="30">
        <f t="shared" si="0"/>
        <v>0</v>
      </c>
      <c r="E19" s="27"/>
      <c r="F19" s="27"/>
      <c r="G19" s="27"/>
      <c r="H19" s="27"/>
      <c r="I19" s="30">
        <f t="shared" si="1"/>
        <v>0</v>
      </c>
      <c r="J19" s="27"/>
      <c r="K19" s="32"/>
    </row>
    <row r="20" spans="1:11" ht="21" customHeight="1">
      <c r="A20" s="67" t="s">
        <v>19</v>
      </c>
      <c r="B20" s="69" t="s">
        <v>22</v>
      </c>
      <c r="C20" s="5" t="s">
        <v>3</v>
      </c>
      <c r="D20" s="33">
        <f t="shared" si="0"/>
        <v>1222.106</v>
      </c>
      <c r="E20" s="40">
        <v>963.488</v>
      </c>
      <c r="F20" s="24"/>
      <c r="G20" s="41">
        <v>258.618</v>
      </c>
      <c r="H20" s="24"/>
      <c r="I20" s="33">
        <f t="shared" si="1"/>
        <v>1.741</v>
      </c>
      <c r="J20" s="41">
        <v>1.373</v>
      </c>
      <c r="K20" s="25">
        <v>0.368</v>
      </c>
    </row>
    <row r="21" spans="1:11" ht="30" customHeight="1" thickBot="1">
      <c r="A21" s="68"/>
      <c r="B21" s="70"/>
      <c r="C21" s="9" t="s">
        <v>4</v>
      </c>
      <c r="D21" s="30">
        <f t="shared" si="0"/>
        <v>0</v>
      </c>
      <c r="E21" s="27"/>
      <c r="F21" s="27"/>
      <c r="G21" s="27"/>
      <c r="H21" s="31"/>
      <c r="I21" s="44">
        <f t="shared" si="1"/>
        <v>0</v>
      </c>
      <c r="J21" s="27"/>
      <c r="K21" s="32"/>
    </row>
    <row r="22" spans="1:11" ht="21" customHeight="1">
      <c r="A22" s="71" t="s">
        <v>28</v>
      </c>
      <c r="B22" s="73" t="s">
        <v>29</v>
      </c>
      <c r="C22" s="5" t="s">
        <v>3</v>
      </c>
      <c r="D22" s="33">
        <f t="shared" si="0"/>
        <v>10510.59</v>
      </c>
      <c r="E22" s="40">
        <v>8994.663</v>
      </c>
      <c r="F22" s="24"/>
      <c r="G22" s="40">
        <v>1515.927</v>
      </c>
      <c r="H22" s="24"/>
      <c r="I22" s="33">
        <f t="shared" si="1"/>
        <v>0</v>
      </c>
      <c r="J22" s="41"/>
      <c r="K22" s="25"/>
    </row>
    <row r="23" spans="1:11" ht="30.75" customHeight="1" thickBot="1">
      <c r="A23" s="72"/>
      <c r="B23" s="74"/>
      <c r="C23" s="9" t="s">
        <v>4</v>
      </c>
      <c r="D23" s="30">
        <f t="shared" si="0"/>
        <v>0</v>
      </c>
      <c r="E23" s="27"/>
      <c r="F23" s="27"/>
      <c r="G23" s="27"/>
      <c r="H23" s="31"/>
      <c r="I23" s="44">
        <f t="shared" si="1"/>
        <v>0</v>
      </c>
      <c r="J23" s="27"/>
      <c r="K23" s="32"/>
    </row>
    <row r="24" spans="1:11" ht="21" customHeight="1">
      <c r="A24" s="71" t="s">
        <v>30</v>
      </c>
      <c r="B24" s="73" t="s">
        <v>31</v>
      </c>
      <c r="C24" s="42" t="s">
        <v>3</v>
      </c>
      <c r="D24" s="33">
        <f>SUM(E24:H24)</f>
        <v>1192.931</v>
      </c>
      <c r="E24" s="40"/>
      <c r="F24" s="24"/>
      <c r="G24" s="40">
        <v>1192.931</v>
      </c>
      <c r="H24" s="24"/>
      <c r="I24" s="33">
        <f t="shared" si="1"/>
        <v>1.709</v>
      </c>
      <c r="J24" s="41"/>
      <c r="K24" s="25">
        <v>1.709</v>
      </c>
    </row>
    <row r="25" spans="1:11" ht="30.75" customHeight="1" thickBot="1">
      <c r="A25" s="72"/>
      <c r="B25" s="74"/>
      <c r="C25" s="43" t="s">
        <v>4</v>
      </c>
      <c r="D25" s="30">
        <f>SUM(E25:H25)</f>
        <v>0</v>
      </c>
      <c r="E25" s="27"/>
      <c r="F25" s="27"/>
      <c r="G25" s="27"/>
      <c r="H25" s="31"/>
      <c r="I25" s="44">
        <f t="shared" si="1"/>
        <v>0</v>
      </c>
      <c r="J25" s="27"/>
      <c r="K25" s="32"/>
    </row>
    <row r="26" spans="1:11" ht="21" customHeight="1">
      <c r="A26" s="71" t="s">
        <v>39</v>
      </c>
      <c r="B26" s="73" t="s">
        <v>40</v>
      </c>
      <c r="C26" s="42" t="s">
        <v>3</v>
      </c>
      <c r="D26" s="33">
        <f>SUM(E26:H26)</f>
        <v>0</v>
      </c>
      <c r="E26" s="40"/>
      <c r="F26" s="24"/>
      <c r="G26" s="40"/>
      <c r="H26" s="24"/>
      <c r="I26" s="33">
        <f t="shared" si="1"/>
        <v>0</v>
      </c>
      <c r="J26" s="41"/>
      <c r="K26" s="25"/>
    </row>
    <row r="27" spans="1:11" ht="30.75" customHeight="1" thickBot="1">
      <c r="A27" s="72"/>
      <c r="B27" s="74"/>
      <c r="C27" s="43" t="s">
        <v>4</v>
      </c>
      <c r="D27" s="30">
        <f>SUM(E27:H27)</f>
        <v>0</v>
      </c>
      <c r="E27" s="27"/>
      <c r="F27" s="27"/>
      <c r="G27" s="27"/>
      <c r="H27" s="31"/>
      <c r="I27" s="44">
        <f t="shared" si="1"/>
        <v>0</v>
      </c>
      <c r="J27" s="27"/>
      <c r="K27" s="32"/>
    </row>
  </sheetData>
  <sheetProtection/>
  <mergeCells count="31">
    <mergeCell ref="A26:A27"/>
    <mergeCell ref="B26:B27"/>
    <mergeCell ref="A20:A21"/>
    <mergeCell ref="B20:B21"/>
    <mergeCell ref="A22:A23"/>
    <mergeCell ref="B22:B23"/>
    <mergeCell ref="A24:A25"/>
    <mergeCell ref="B24:B25"/>
    <mergeCell ref="A14:A15"/>
    <mergeCell ref="B14:B15"/>
    <mergeCell ref="A16:A17"/>
    <mergeCell ref="B16:B17"/>
    <mergeCell ref="A18:A19"/>
    <mergeCell ref="B18:B19"/>
    <mergeCell ref="A6:A7"/>
    <mergeCell ref="B6:B7"/>
    <mergeCell ref="A8:A9"/>
    <mergeCell ref="B8:B9"/>
    <mergeCell ref="A10:A13"/>
    <mergeCell ref="B10:B11"/>
    <mergeCell ref="B12:B13"/>
    <mergeCell ref="A1:K1"/>
    <mergeCell ref="A3:A5"/>
    <mergeCell ref="B3:B5"/>
    <mergeCell ref="C3:C5"/>
    <mergeCell ref="D3:H3"/>
    <mergeCell ref="I3:K3"/>
    <mergeCell ref="D4:D5"/>
    <mergeCell ref="E4:G4"/>
    <mergeCell ref="I4:I5"/>
    <mergeCell ref="J4:K4"/>
  </mergeCells>
  <printOptions horizontalCentered="1"/>
  <pageMargins left="0.5118110236220472" right="0.11811023622047245" top="0.15748031496062992" bottom="0.15748031496062992" header="0.31496062992125984" footer="0.31496062992125984"/>
  <pageSetup fitToHeight="1" fitToWidth="1" horizontalDpi="600" verticalDpi="600" orientation="portrait" paperSize="9" scale="57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КМА-Электро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2020-03-05T11:11:30Z</cp:lastPrinted>
  <dcterms:created xsi:type="dcterms:W3CDTF">2010-10-28T06:49:01Z</dcterms:created>
  <dcterms:modified xsi:type="dcterms:W3CDTF">2022-11-07T09:02:19Z</dcterms:modified>
  <cp:category/>
  <cp:version/>
  <cp:contentType/>
  <cp:contentStatus/>
</cp:coreProperties>
</file>